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mc:AlternateContent xmlns:mc="http://schemas.openxmlformats.org/markup-compatibility/2006">
    <mc:Choice Requires="x15">
      <x15ac:absPath xmlns:x15ac="http://schemas.microsoft.com/office/spreadsheetml/2010/11/ac" url="E:\Downloads\"/>
    </mc:Choice>
  </mc:AlternateContent>
  <xr:revisionPtr revIDLastSave="0" documentId="13_ncr:1_{0005A204-2196-4B6D-848B-C9823E0F809B}" xr6:coauthVersionLast="36" xr6:coauthVersionMax="47" xr10:uidLastSave="{00000000-0000-0000-0000-000000000000}"/>
  <bookViews>
    <workbookView xWindow="0" yWindow="0" windowWidth="28800" windowHeight="12060" tabRatio="637" xr2:uid="{00000000-000D-0000-FFFF-FFFF00000000}"/>
  </bookViews>
  <sheets>
    <sheet name="EURO" sheetId="27" r:id="rId1"/>
    <sheet name="Tagesplan" sheetId="29" r:id="rId2"/>
    <sheet name="Predictions_1" sheetId="33" state="hidden" r:id="rId3"/>
    <sheet name="Predictions_2" sheetId="34" state="hidden" r:id="rId4"/>
    <sheet name="Predictions_Ranking_1" sheetId="35" state="hidden" r:id="rId5"/>
    <sheet name="Predictions_Ranking_2" sheetId="36" state="hidden" r:id="rId6"/>
    <sheet name="PrSettings" sheetId="31" state="hidden" r:id="rId7"/>
    <sheet name="Fair Play" sheetId="3" r:id="rId8"/>
    <sheet name="Direkte Vergleiche" sheetId="28" r:id="rId9"/>
    <sheet name="Sprache" sheetId="18" r:id="rId10"/>
    <sheet name="Zeitzone" sheetId="19" r:id="rId11"/>
    <sheet name="Hinweise" sheetId="17" r:id="rId12"/>
    <sheet name="Groups" sheetId="26" state="hidden" r:id="rId13"/>
    <sheet name="Matches" sheetId="22" state="hidden" r:id="rId14"/>
    <sheet name="Factors" sheetId="6" state="hidden" r:id="rId15"/>
    <sheet name="Distinctness" sheetId="16" state="hidden" r:id="rId16"/>
    <sheet name="GrpA" sheetId="8" state="hidden" r:id="rId17"/>
    <sheet name="GrpB" sheetId="10" state="hidden" r:id="rId18"/>
    <sheet name="GrpC" sheetId="11" state="hidden" r:id="rId19"/>
    <sheet name="GrpD" sheetId="12" state="hidden" r:id="rId20"/>
  </sheets>
  <definedNames>
    <definedName name="_xlnm.Print_Area" localSheetId="0">EURO!$A$9:$M$84</definedName>
    <definedName name="_xlnm.Print_Area" localSheetId="1">Tagesplan!$B$1:$K$55</definedName>
    <definedName name="FactorDirC2">Factors!$B$6</definedName>
    <definedName name="FactorDirC3">Factors!$B$5</definedName>
    <definedName name="FactorDirC42">Factors!$B$12</definedName>
    <definedName name="FactorDirC43">Factors!$B$11</definedName>
    <definedName name="FactorFairPlay">Factors!$B$13</definedName>
    <definedName name="FactorFor">Factors!$B$8</definedName>
    <definedName name="FactorGD">Factors!$B$7</definedName>
    <definedName name="FactorPenalty">Factors!$B$10</definedName>
    <definedName name="FactorPts">Factors!$B$4</definedName>
    <definedName name="FactorRank">Factors!$B$14</definedName>
    <definedName name="FactorRow">Factors!$B$15</definedName>
    <definedName name="FactorWins">Factors!$B$9</definedName>
    <definedName name="FairPlayPoints1">'Fair Play'!$C$6:$C$21</definedName>
    <definedName name="FairPlayPoints2">'Fair Play'!$F$6:$F$21</definedName>
    <definedName name="FairPlayTeams1">'Fair Play'!$B$6:$B$21</definedName>
    <definedName name="FairPlayTeams2">'Fair Play'!$E$6:$E$21</definedName>
    <definedName name="GDzero">Factors!$D$7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W44" i="33" l="1"/>
  <c r="MG42" i="33"/>
  <c r="ME42" i="33"/>
  <c r="MD42" i="33"/>
  <c r="LY42" i="33"/>
  <c r="LW42" i="33"/>
  <c r="LJ44" i="33"/>
  <c r="LT42" i="33"/>
  <c r="LR42" i="33"/>
  <c r="LQ42" i="33"/>
  <c r="LL42" i="33"/>
  <c r="LJ42" i="33"/>
  <c r="KW44" i="33"/>
  <c r="LG42" i="33"/>
  <c r="LE42" i="33"/>
  <c r="LD42" i="33"/>
  <c r="KY42" i="33"/>
  <c r="KW42" i="33"/>
  <c r="KJ44" i="33"/>
  <c r="KT42" i="33"/>
  <c r="KR42" i="33"/>
  <c r="KQ42" i="33"/>
  <c r="KL42" i="33"/>
  <c r="KJ42" i="33"/>
  <c r="JW44" i="33"/>
  <c r="KG42" i="33"/>
  <c r="KE42" i="33"/>
  <c r="KD42" i="33"/>
  <c r="JY42" i="33"/>
  <c r="JW42" i="33"/>
  <c r="JJ44" i="33"/>
  <c r="JT42" i="33"/>
  <c r="JR42" i="33"/>
  <c r="JQ42" i="33"/>
  <c r="JL42" i="33"/>
  <c r="JJ42" i="33"/>
  <c r="IW44" i="33"/>
  <c r="JG42" i="33"/>
  <c r="JE42" i="33"/>
  <c r="JD42" i="33"/>
  <c r="IY42" i="33"/>
  <c r="IW42" i="33"/>
  <c r="IJ44" i="33"/>
  <c r="IT42" i="33"/>
  <c r="IR42" i="33"/>
  <c r="IQ42" i="33"/>
  <c r="IL42" i="33"/>
  <c r="IJ42" i="33"/>
  <c r="HW44" i="33"/>
  <c r="IG42" i="33"/>
  <c r="IE42" i="33"/>
  <c r="ID42" i="33"/>
  <c r="HY42" i="33"/>
  <c r="HW42" i="33"/>
  <c r="HJ44" i="33"/>
  <c r="HT42" i="33"/>
  <c r="HR42" i="33"/>
  <c r="HQ42" i="33"/>
  <c r="HL42" i="33"/>
  <c r="HJ42" i="33"/>
  <c r="GW44" i="33"/>
  <c r="HG42" i="33"/>
  <c r="HE42" i="33"/>
  <c r="HD42" i="33"/>
  <c r="GY42" i="33"/>
  <c r="GW42" i="33"/>
  <c r="GJ44" i="33"/>
  <c r="GT42" i="33"/>
  <c r="GR42" i="33"/>
  <c r="GQ42" i="33"/>
  <c r="GL42" i="33"/>
  <c r="GJ42" i="33"/>
  <c r="FW44" i="33"/>
  <c r="GG42" i="33"/>
  <c r="GE42" i="33"/>
  <c r="GD42" i="33"/>
  <c r="FY42" i="33"/>
  <c r="FW42" i="33"/>
  <c r="FJ44" i="33"/>
  <c r="FT42" i="33"/>
  <c r="FR42" i="33"/>
  <c r="FQ42" i="33"/>
  <c r="FL42" i="33"/>
  <c r="FJ42" i="33"/>
  <c r="EW44" i="33"/>
  <c r="FG42" i="33"/>
  <c r="FE42" i="33"/>
  <c r="FD42" i="33"/>
  <c r="EY42" i="33"/>
  <c r="EW42" i="33"/>
  <c r="EJ44" i="33"/>
  <c r="ET42" i="33"/>
  <c r="ER42" i="33"/>
  <c r="EQ42" i="33"/>
  <c r="EL42" i="33"/>
  <c r="EJ42" i="33"/>
  <c r="DW44" i="33"/>
  <c r="EG42" i="33"/>
  <c r="EE42" i="33"/>
  <c r="ED42" i="33"/>
  <c r="DY42" i="33"/>
  <c r="DW42" i="33"/>
  <c r="DJ44" i="33"/>
  <c r="DT42" i="33"/>
  <c r="DR42" i="33"/>
  <c r="DQ42" i="33"/>
  <c r="DL42" i="33"/>
  <c r="DJ42" i="33"/>
  <c r="CW44" i="33"/>
  <c r="DG42" i="33"/>
  <c r="DE42" i="33"/>
  <c r="DD42" i="33"/>
  <c r="CY42" i="33"/>
  <c r="CW42" i="33"/>
  <c r="CJ44" i="33"/>
  <c r="CT42" i="33"/>
  <c r="CR42" i="33"/>
  <c r="CQ42" i="33"/>
  <c r="CL42" i="33"/>
  <c r="CJ42" i="33"/>
  <c r="BW44" i="33"/>
  <c r="CG42" i="33"/>
  <c r="CE42" i="33"/>
  <c r="CD42" i="33"/>
  <c r="BY42" i="33"/>
  <c r="BW42" i="33"/>
  <c r="BJ44" i="33"/>
  <c r="BT42" i="33"/>
  <c r="BR42" i="33"/>
  <c r="BQ42" i="33"/>
  <c r="BL42" i="33"/>
  <c r="BJ42" i="33"/>
  <c r="AW44" i="33"/>
  <c r="BG42" i="33"/>
  <c r="BE42" i="33"/>
  <c r="BD42" i="33"/>
  <c r="AY42" i="33"/>
  <c r="AW42" i="33"/>
  <c r="AJ44" i="33"/>
  <c r="AT42" i="33"/>
  <c r="AR42" i="33"/>
  <c r="AQ42" i="33"/>
  <c r="AL42" i="33"/>
  <c r="AJ42" i="33"/>
  <c r="W44" i="33"/>
  <c r="AE42" i="33"/>
  <c r="AD42" i="33"/>
  <c r="AG42" i="33" s="1"/>
  <c r="Y42" i="33"/>
  <c r="W42" i="33"/>
  <c r="L42" i="33"/>
  <c r="R42" i="33"/>
  <c r="Q42" i="33"/>
  <c r="J44" i="33" l="1"/>
  <c r="MG40" i="33" l="1"/>
  <c r="ME40" i="33"/>
  <c r="MD40" i="33"/>
  <c r="LY40" i="33"/>
  <c r="LW40" i="33"/>
  <c r="LT40" i="33"/>
  <c r="LR40" i="33"/>
  <c r="LQ40" i="33"/>
  <c r="LL40" i="33"/>
  <c r="LJ40" i="33"/>
  <c r="MG39" i="33"/>
  <c r="ME39" i="33"/>
  <c r="MD39" i="33"/>
  <c r="LY39" i="33"/>
  <c r="LW39" i="33"/>
  <c r="LT39" i="33"/>
  <c r="LR39" i="33"/>
  <c r="LQ39" i="33"/>
  <c r="LL39" i="33"/>
  <c r="LJ39" i="33"/>
  <c r="MG37" i="33"/>
  <c r="ME37" i="33"/>
  <c r="MD37" i="33"/>
  <c r="LY37" i="33"/>
  <c r="LW37" i="33"/>
  <c r="LT37" i="33"/>
  <c r="LR37" i="33"/>
  <c r="LQ37" i="33"/>
  <c r="LL37" i="33"/>
  <c r="LJ37" i="33"/>
  <c r="MG36" i="33"/>
  <c r="ME36" i="33"/>
  <c r="MD36" i="33"/>
  <c r="LY36" i="33"/>
  <c r="LW36" i="33"/>
  <c r="LT36" i="33"/>
  <c r="LR36" i="33"/>
  <c r="LQ36" i="33"/>
  <c r="LL36" i="33"/>
  <c r="LJ36" i="33"/>
  <c r="MG35" i="33"/>
  <c r="ME35" i="33"/>
  <c r="MD35" i="33"/>
  <c r="LY35" i="33"/>
  <c r="LW35" i="33"/>
  <c r="LT35" i="33"/>
  <c r="LR35" i="33"/>
  <c r="LQ35" i="33"/>
  <c r="LL35" i="33"/>
  <c r="LJ35" i="33"/>
  <c r="MG34" i="33"/>
  <c r="ME34" i="33"/>
  <c r="MD34" i="33"/>
  <c r="LY34" i="33"/>
  <c r="LW34" i="33"/>
  <c r="LT34" i="33"/>
  <c r="LR34" i="33"/>
  <c r="LQ34" i="33"/>
  <c r="LL34" i="33"/>
  <c r="LJ34" i="33"/>
  <c r="LG40" i="33"/>
  <c r="LE40" i="33"/>
  <c r="LD40" i="33"/>
  <c r="KY40" i="33"/>
  <c r="KW40" i="33"/>
  <c r="KT40" i="33"/>
  <c r="KR40" i="33"/>
  <c r="KQ40" i="33"/>
  <c r="KL40" i="33"/>
  <c r="KJ40" i="33"/>
  <c r="KG40" i="33"/>
  <c r="KE40" i="33"/>
  <c r="KD40" i="33"/>
  <c r="JY40" i="33"/>
  <c r="JW40" i="33"/>
  <c r="JT40" i="33"/>
  <c r="JR40" i="33"/>
  <c r="JQ40" i="33"/>
  <c r="JL40" i="33"/>
  <c r="JJ40" i="33"/>
  <c r="JG40" i="33"/>
  <c r="JE40" i="33"/>
  <c r="JD40" i="33"/>
  <c r="IY40" i="33"/>
  <c r="IW40" i="33"/>
  <c r="IT40" i="33"/>
  <c r="IR40" i="33"/>
  <c r="IQ40" i="33"/>
  <c r="IL40" i="33"/>
  <c r="IJ40" i="33"/>
  <c r="IG40" i="33"/>
  <c r="IE40" i="33"/>
  <c r="ID40" i="33"/>
  <c r="HY40" i="33"/>
  <c r="HW40" i="33"/>
  <c r="HT40" i="33"/>
  <c r="HR40" i="33"/>
  <c r="HQ40" i="33"/>
  <c r="HL40" i="33"/>
  <c r="HJ40" i="33"/>
  <c r="LG39" i="33"/>
  <c r="LE39" i="33"/>
  <c r="LD39" i="33"/>
  <c r="KY39" i="33"/>
  <c r="KW39" i="33"/>
  <c r="KT39" i="33"/>
  <c r="KR39" i="33"/>
  <c r="KQ39" i="33"/>
  <c r="KL39" i="33"/>
  <c r="KJ39" i="33"/>
  <c r="KG39" i="33"/>
  <c r="KE39" i="33"/>
  <c r="KD39" i="33"/>
  <c r="JY39" i="33"/>
  <c r="JW39" i="33"/>
  <c r="JT39" i="33"/>
  <c r="JR39" i="33"/>
  <c r="JQ39" i="33"/>
  <c r="JL39" i="33"/>
  <c r="JJ39" i="33"/>
  <c r="JG39" i="33"/>
  <c r="JE39" i="33"/>
  <c r="JD39" i="33"/>
  <c r="IY39" i="33"/>
  <c r="IW39" i="33"/>
  <c r="IT39" i="33"/>
  <c r="IR39" i="33"/>
  <c r="IQ39" i="33"/>
  <c r="IL39" i="33"/>
  <c r="IJ39" i="33"/>
  <c r="IG39" i="33"/>
  <c r="IE39" i="33"/>
  <c r="ID39" i="33"/>
  <c r="HY39" i="33"/>
  <c r="HW39" i="33"/>
  <c r="HT39" i="33"/>
  <c r="HR39" i="33"/>
  <c r="HQ39" i="33"/>
  <c r="HL39" i="33"/>
  <c r="HJ39" i="33"/>
  <c r="LG37" i="33"/>
  <c r="LE37" i="33"/>
  <c r="LD37" i="33"/>
  <c r="KY37" i="33"/>
  <c r="KW37" i="33"/>
  <c r="KT37" i="33"/>
  <c r="KR37" i="33"/>
  <c r="KQ37" i="33"/>
  <c r="KL37" i="33"/>
  <c r="KJ37" i="33"/>
  <c r="KG37" i="33"/>
  <c r="KE37" i="33"/>
  <c r="KD37" i="33"/>
  <c r="JY37" i="33"/>
  <c r="JW37" i="33"/>
  <c r="JT37" i="33"/>
  <c r="JR37" i="33"/>
  <c r="JQ37" i="33"/>
  <c r="JL37" i="33"/>
  <c r="JJ37" i="33"/>
  <c r="JG37" i="33"/>
  <c r="JE37" i="33"/>
  <c r="JD37" i="33"/>
  <c r="IY37" i="33"/>
  <c r="IW37" i="33"/>
  <c r="IT37" i="33"/>
  <c r="IR37" i="33"/>
  <c r="IQ37" i="33"/>
  <c r="IL37" i="33"/>
  <c r="IJ37" i="33"/>
  <c r="IG37" i="33"/>
  <c r="IE37" i="33"/>
  <c r="ID37" i="33"/>
  <c r="HY37" i="33"/>
  <c r="HW37" i="33"/>
  <c r="HT37" i="33"/>
  <c r="HR37" i="33"/>
  <c r="HQ37" i="33"/>
  <c r="HL37" i="33"/>
  <c r="HJ37" i="33"/>
  <c r="LG36" i="33"/>
  <c r="LE36" i="33"/>
  <c r="LD36" i="33"/>
  <c r="KY36" i="33"/>
  <c r="KW36" i="33"/>
  <c r="KT36" i="33"/>
  <c r="KR36" i="33"/>
  <c r="KQ36" i="33"/>
  <c r="KL36" i="33"/>
  <c r="KJ36" i="33"/>
  <c r="KG36" i="33"/>
  <c r="KE36" i="33"/>
  <c r="KD36" i="33"/>
  <c r="JY36" i="33"/>
  <c r="JW36" i="33"/>
  <c r="JT36" i="33"/>
  <c r="JR36" i="33"/>
  <c r="JQ36" i="33"/>
  <c r="JL36" i="33"/>
  <c r="JJ36" i="33"/>
  <c r="JG36" i="33"/>
  <c r="JE36" i="33"/>
  <c r="JD36" i="33"/>
  <c r="IY36" i="33"/>
  <c r="IW36" i="33"/>
  <c r="IT36" i="33"/>
  <c r="IR36" i="33"/>
  <c r="IQ36" i="33"/>
  <c r="IL36" i="33"/>
  <c r="IJ36" i="33"/>
  <c r="IG36" i="33"/>
  <c r="IE36" i="33"/>
  <c r="ID36" i="33"/>
  <c r="HY36" i="33"/>
  <c r="HW36" i="33"/>
  <c r="HT36" i="33"/>
  <c r="HR36" i="33"/>
  <c r="HQ36" i="33"/>
  <c r="HL36" i="33"/>
  <c r="HJ36" i="33"/>
  <c r="LG35" i="33"/>
  <c r="LE35" i="33"/>
  <c r="LD35" i="33"/>
  <c r="KY35" i="33"/>
  <c r="KW35" i="33"/>
  <c r="KT35" i="33"/>
  <c r="KR35" i="33"/>
  <c r="KQ35" i="33"/>
  <c r="KL35" i="33"/>
  <c r="KJ35" i="33"/>
  <c r="KG35" i="33"/>
  <c r="KE35" i="33"/>
  <c r="KD35" i="33"/>
  <c r="JY35" i="33"/>
  <c r="JW35" i="33"/>
  <c r="JT35" i="33"/>
  <c r="JR35" i="33"/>
  <c r="JQ35" i="33"/>
  <c r="JL35" i="33"/>
  <c r="JJ35" i="33"/>
  <c r="JG35" i="33"/>
  <c r="JE35" i="33"/>
  <c r="JD35" i="33"/>
  <c r="IY35" i="33"/>
  <c r="IW35" i="33"/>
  <c r="IT35" i="33"/>
  <c r="IR35" i="33"/>
  <c r="IQ35" i="33"/>
  <c r="IL35" i="33"/>
  <c r="IJ35" i="33"/>
  <c r="IG35" i="33"/>
  <c r="IE35" i="33"/>
  <c r="ID35" i="33"/>
  <c r="HY35" i="33"/>
  <c r="HW35" i="33"/>
  <c r="HT35" i="33"/>
  <c r="HR35" i="33"/>
  <c r="HQ35" i="33"/>
  <c r="HL35" i="33"/>
  <c r="HJ35" i="33"/>
  <c r="LG34" i="33"/>
  <c r="LG46" i="33" s="1"/>
  <c r="LG47" i="33" s="1"/>
  <c r="LE34" i="33"/>
  <c r="LD34" i="33"/>
  <c r="KY34" i="33"/>
  <c r="KW34" i="33"/>
  <c r="KT34" i="33"/>
  <c r="KT46" i="33" s="1"/>
  <c r="KT47" i="33" s="1"/>
  <c r="KR34" i="33"/>
  <c r="KQ34" i="33"/>
  <c r="KL34" i="33"/>
  <c r="KJ34" i="33"/>
  <c r="KG34" i="33"/>
  <c r="KE34" i="33"/>
  <c r="KD34" i="33"/>
  <c r="JY34" i="33"/>
  <c r="JW34" i="33"/>
  <c r="JT34" i="33"/>
  <c r="JT46" i="33" s="1"/>
  <c r="JT47" i="33" s="1"/>
  <c r="JR34" i="33"/>
  <c r="JQ34" i="33"/>
  <c r="JL34" i="33"/>
  <c r="JJ34" i="33"/>
  <c r="JG34" i="33"/>
  <c r="JG46" i="33" s="1"/>
  <c r="JG47" i="33" s="1"/>
  <c r="JE34" i="33"/>
  <c r="JD34" i="33"/>
  <c r="IY34" i="33"/>
  <c r="IW34" i="33"/>
  <c r="IT34" i="33"/>
  <c r="IR34" i="33"/>
  <c r="IQ34" i="33"/>
  <c r="IL34" i="33"/>
  <c r="IJ34" i="33"/>
  <c r="IG34" i="33"/>
  <c r="IG46" i="33" s="1"/>
  <c r="IG47" i="33" s="1"/>
  <c r="IE34" i="33"/>
  <c r="ID34" i="33"/>
  <c r="HY34" i="33"/>
  <c r="HW34" i="33"/>
  <c r="HT34" i="33"/>
  <c r="HR34" i="33"/>
  <c r="HQ34" i="33"/>
  <c r="HL34" i="33"/>
  <c r="HJ34" i="33"/>
  <c r="HG40" i="33"/>
  <c r="HE40" i="33"/>
  <c r="HD40" i="33"/>
  <c r="GY40" i="33"/>
  <c r="GW40" i="33"/>
  <c r="GT40" i="33"/>
  <c r="GR40" i="33"/>
  <c r="GQ40" i="33"/>
  <c r="GL40" i="33"/>
  <c r="GJ40" i="33"/>
  <c r="GG40" i="33"/>
  <c r="GE40" i="33"/>
  <c r="GD40" i="33"/>
  <c r="FY40" i="33"/>
  <c r="FW40" i="33"/>
  <c r="FT40" i="33"/>
  <c r="FR40" i="33"/>
  <c r="FQ40" i="33"/>
  <c r="FL40" i="33"/>
  <c r="FJ40" i="33"/>
  <c r="FG40" i="33"/>
  <c r="FE40" i="33"/>
  <c r="FD40" i="33"/>
  <c r="EY40" i="33"/>
  <c r="EW40" i="33"/>
  <c r="ET40" i="33"/>
  <c r="ER40" i="33"/>
  <c r="EQ40" i="33"/>
  <c r="EL40" i="33"/>
  <c r="EJ40" i="33"/>
  <c r="EG40" i="33"/>
  <c r="EE40" i="33"/>
  <c r="ED40" i="33"/>
  <c r="DY40" i="33"/>
  <c r="DW40" i="33"/>
  <c r="DT40" i="33"/>
  <c r="DR40" i="33"/>
  <c r="DQ40" i="33"/>
  <c r="DL40" i="33"/>
  <c r="DJ40" i="33"/>
  <c r="HG39" i="33"/>
  <c r="HE39" i="33"/>
  <c r="HD39" i="33"/>
  <c r="GY39" i="33"/>
  <c r="GW39" i="33"/>
  <c r="GT39" i="33"/>
  <c r="GR39" i="33"/>
  <c r="GQ39" i="33"/>
  <c r="GL39" i="33"/>
  <c r="GJ39" i="33"/>
  <c r="GG39" i="33"/>
  <c r="GE39" i="33"/>
  <c r="GD39" i="33"/>
  <c r="FY39" i="33"/>
  <c r="FW39" i="33"/>
  <c r="FT39" i="33"/>
  <c r="FR39" i="33"/>
  <c r="FQ39" i="33"/>
  <c r="FL39" i="33"/>
  <c r="FJ39" i="33"/>
  <c r="FG39" i="33"/>
  <c r="FE39" i="33"/>
  <c r="FD39" i="33"/>
  <c r="EY39" i="33"/>
  <c r="EW39" i="33"/>
  <c r="ET39" i="33"/>
  <c r="ER39" i="33"/>
  <c r="EQ39" i="33"/>
  <c r="EL39" i="33"/>
  <c r="EJ39" i="33"/>
  <c r="EG39" i="33"/>
  <c r="EE39" i="33"/>
  <c r="ED39" i="33"/>
  <c r="DY39" i="33"/>
  <c r="DW39" i="33"/>
  <c r="DT39" i="33"/>
  <c r="DR39" i="33"/>
  <c r="DQ39" i="33"/>
  <c r="DL39" i="33"/>
  <c r="DJ39" i="33"/>
  <c r="HG37" i="33"/>
  <c r="HE37" i="33"/>
  <c r="HD37" i="33"/>
  <c r="GY37" i="33"/>
  <c r="GW37" i="33"/>
  <c r="GT37" i="33"/>
  <c r="GR37" i="33"/>
  <c r="GQ37" i="33"/>
  <c r="GL37" i="33"/>
  <c r="GJ37" i="33"/>
  <c r="GG37" i="33"/>
  <c r="GE37" i="33"/>
  <c r="GD37" i="33"/>
  <c r="FY37" i="33"/>
  <c r="FW37" i="33"/>
  <c r="FT37" i="33"/>
  <c r="FR37" i="33"/>
  <c r="FQ37" i="33"/>
  <c r="FL37" i="33"/>
  <c r="FJ37" i="33"/>
  <c r="FG37" i="33"/>
  <c r="FE37" i="33"/>
  <c r="FD37" i="33"/>
  <c r="EY37" i="33"/>
  <c r="EW37" i="33"/>
  <c r="ET37" i="33"/>
  <c r="ER37" i="33"/>
  <c r="EQ37" i="33"/>
  <c r="EL37" i="33"/>
  <c r="EJ37" i="33"/>
  <c r="EG37" i="33"/>
  <c r="EE37" i="33"/>
  <c r="ED37" i="33"/>
  <c r="DY37" i="33"/>
  <c r="DW37" i="33"/>
  <c r="DT37" i="33"/>
  <c r="DR37" i="33"/>
  <c r="DQ37" i="33"/>
  <c r="DL37" i="33"/>
  <c r="DJ37" i="33"/>
  <c r="HG36" i="33"/>
  <c r="HE36" i="33"/>
  <c r="HD36" i="33"/>
  <c r="GY36" i="33"/>
  <c r="GW36" i="33"/>
  <c r="GT36" i="33"/>
  <c r="GR36" i="33"/>
  <c r="GQ36" i="33"/>
  <c r="GL36" i="33"/>
  <c r="GJ36" i="33"/>
  <c r="GG36" i="33"/>
  <c r="GE36" i="33"/>
  <c r="GD36" i="33"/>
  <c r="FY36" i="33"/>
  <c r="FW36" i="33"/>
  <c r="FT36" i="33"/>
  <c r="FR36" i="33"/>
  <c r="FQ36" i="33"/>
  <c r="FL36" i="33"/>
  <c r="FJ36" i="33"/>
  <c r="FG36" i="33"/>
  <c r="FE36" i="33"/>
  <c r="FD36" i="33"/>
  <c r="EY36" i="33"/>
  <c r="EW36" i="33"/>
  <c r="ET36" i="33"/>
  <c r="ER36" i="33"/>
  <c r="EQ36" i="33"/>
  <c r="EL36" i="33"/>
  <c r="EJ36" i="33"/>
  <c r="EG36" i="33"/>
  <c r="EE36" i="33"/>
  <c r="ED36" i="33"/>
  <c r="DY36" i="33"/>
  <c r="DW36" i="33"/>
  <c r="DT36" i="33"/>
  <c r="DR36" i="33"/>
  <c r="DQ36" i="33"/>
  <c r="DL36" i="33"/>
  <c r="DJ36" i="33"/>
  <c r="HG35" i="33"/>
  <c r="HE35" i="33"/>
  <c r="HD35" i="33"/>
  <c r="GY35" i="33"/>
  <c r="GW35" i="33"/>
  <c r="GT35" i="33"/>
  <c r="GR35" i="33"/>
  <c r="GQ35" i="33"/>
  <c r="GL35" i="33"/>
  <c r="GJ35" i="33"/>
  <c r="GG35" i="33"/>
  <c r="GE35" i="33"/>
  <c r="GD35" i="33"/>
  <c r="FY35" i="33"/>
  <c r="FW35" i="33"/>
  <c r="FT35" i="33"/>
  <c r="FR35" i="33"/>
  <c r="FQ35" i="33"/>
  <c r="FL35" i="33"/>
  <c r="FJ35" i="33"/>
  <c r="FG35" i="33"/>
  <c r="FE35" i="33"/>
  <c r="FD35" i="33"/>
  <c r="EY35" i="33"/>
  <c r="EW35" i="33"/>
  <c r="ET35" i="33"/>
  <c r="ER35" i="33"/>
  <c r="EQ35" i="33"/>
  <c r="EL35" i="33"/>
  <c r="EJ35" i="33"/>
  <c r="EG35" i="33"/>
  <c r="EE35" i="33"/>
  <c r="ED35" i="33"/>
  <c r="DY35" i="33"/>
  <c r="DW35" i="33"/>
  <c r="DT35" i="33"/>
  <c r="DR35" i="33"/>
  <c r="DQ35" i="33"/>
  <c r="DL35" i="33"/>
  <c r="DJ35" i="33"/>
  <c r="HG34" i="33"/>
  <c r="HG46" i="33" s="1"/>
  <c r="HG47" i="33" s="1"/>
  <c r="HE34" i="33"/>
  <c r="HD34" i="33"/>
  <c r="GY34" i="33"/>
  <c r="GW34" i="33"/>
  <c r="GT34" i="33"/>
  <c r="GT46" i="33" s="1"/>
  <c r="GT47" i="33" s="1"/>
  <c r="GR34" i="33"/>
  <c r="GQ34" i="33"/>
  <c r="GL34" i="33"/>
  <c r="GJ34" i="33"/>
  <c r="GG34" i="33"/>
  <c r="GE34" i="33"/>
  <c r="GD34" i="33"/>
  <c r="FY34" i="33"/>
  <c r="FW34" i="33"/>
  <c r="FT34" i="33"/>
  <c r="FT46" i="33" s="1"/>
  <c r="FT47" i="33" s="1"/>
  <c r="FR34" i="33"/>
  <c r="FQ34" i="33"/>
  <c r="FL34" i="33"/>
  <c r="FJ34" i="33"/>
  <c r="FG34" i="33"/>
  <c r="FG46" i="33" s="1"/>
  <c r="FG47" i="33" s="1"/>
  <c r="FE34" i="33"/>
  <c r="FD34" i="33"/>
  <c r="EY34" i="33"/>
  <c r="EW34" i="33"/>
  <c r="ET34" i="33"/>
  <c r="ET46" i="33" s="1"/>
  <c r="ET47" i="33" s="1"/>
  <c r="ER34" i="33"/>
  <c r="EQ34" i="33"/>
  <c r="EL34" i="33"/>
  <c r="EJ34" i="33"/>
  <c r="EG34" i="33"/>
  <c r="EG46" i="33" s="1"/>
  <c r="EG47" i="33" s="1"/>
  <c r="EE34" i="33"/>
  <c r="ED34" i="33"/>
  <c r="DY34" i="33"/>
  <c r="DW34" i="33"/>
  <c r="DT34" i="33"/>
  <c r="DR34" i="33"/>
  <c r="DQ34" i="33"/>
  <c r="DL34" i="33"/>
  <c r="DJ34" i="33"/>
  <c r="DG40" i="33"/>
  <c r="DE40" i="33"/>
  <c r="DD40" i="33"/>
  <c r="CY40" i="33"/>
  <c r="CW40" i="33"/>
  <c r="CT40" i="33"/>
  <c r="CR40" i="33"/>
  <c r="CQ40" i="33"/>
  <c r="CL40" i="33"/>
  <c r="CJ40" i="33"/>
  <c r="CG40" i="33"/>
  <c r="CE40" i="33"/>
  <c r="CD40" i="33"/>
  <c r="BY40" i="33"/>
  <c r="BW40" i="33"/>
  <c r="BT40" i="33"/>
  <c r="BR40" i="33"/>
  <c r="BQ40" i="33"/>
  <c r="BL40" i="33"/>
  <c r="BJ40" i="33"/>
  <c r="DG39" i="33"/>
  <c r="DE39" i="33"/>
  <c r="DD39" i="33"/>
  <c r="CY39" i="33"/>
  <c r="CW39" i="33"/>
  <c r="CT39" i="33"/>
  <c r="CR39" i="33"/>
  <c r="CQ39" i="33"/>
  <c r="CL39" i="33"/>
  <c r="CJ39" i="33"/>
  <c r="CG39" i="33"/>
  <c r="CE39" i="33"/>
  <c r="CD39" i="33"/>
  <c r="BY39" i="33"/>
  <c r="BW39" i="33"/>
  <c r="BT39" i="33"/>
  <c r="BR39" i="33"/>
  <c r="BQ39" i="33"/>
  <c r="BL39" i="33"/>
  <c r="BJ39" i="33"/>
  <c r="DG37" i="33"/>
  <c r="DE37" i="33"/>
  <c r="DD37" i="33"/>
  <c r="CY37" i="33"/>
  <c r="CW37" i="33"/>
  <c r="CT37" i="33"/>
  <c r="CR37" i="33"/>
  <c r="CQ37" i="33"/>
  <c r="CL37" i="33"/>
  <c r="CJ37" i="33"/>
  <c r="CG37" i="33"/>
  <c r="CE37" i="33"/>
  <c r="CD37" i="33"/>
  <c r="BY37" i="33"/>
  <c r="BW37" i="33"/>
  <c r="BT37" i="33"/>
  <c r="BR37" i="33"/>
  <c r="BQ37" i="33"/>
  <c r="BL37" i="33"/>
  <c r="BJ37" i="33"/>
  <c r="DG36" i="33"/>
  <c r="DE36" i="33"/>
  <c r="DD36" i="33"/>
  <c r="CY36" i="33"/>
  <c r="CW36" i="33"/>
  <c r="CT36" i="33"/>
  <c r="CR36" i="33"/>
  <c r="CQ36" i="33"/>
  <c r="CL36" i="33"/>
  <c r="CJ36" i="33"/>
  <c r="CG36" i="33"/>
  <c r="CE36" i="33"/>
  <c r="CD36" i="33"/>
  <c r="BY36" i="33"/>
  <c r="BW36" i="33"/>
  <c r="BT36" i="33"/>
  <c r="BR36" i="33"/>
  <c r="BQ36" i="33"/>
  <c r="BL36" i="33"/>
  <c r="BJ36" i="33"/>
  <c r="DG35" i="33"/>
  <c r="DE35" i="33"/>
  <c r="DD35" i="33"/>
  <c r="CY35" i="33"/>
  <c r="CW35" i="33"/>
  <c r="CT35" i="33"/>
  <c r="CR35" i="33"/>
  <c r="CQ35" i="33"/>
  <c r="CL35" i="33"/>
  <c r="CJ35" i="33"/>
  <c r="CG35" i="33"/>
  <c r="CE35" i="33"/>
  <c r="CD35" i="33"/>
  <c r="BY35" i="33"/>
  <c r="BW35" i="33"/>
  <c r="BT35" i="33"/>
  <c r="BR35" i="33"/>
  <c r="BQ35" i="33"/>
  <c r="BL35" i="33"/>
  <c r="BJ35" i="33"/>
  <c r="DG34" i="33"/>
  <c r="DE34" i="33"/>
  <c r="DD34" i="33"/>
  <c r="CY34" i="33"/>
  <c r="CW34" i="33"/>
  <c r="CT34" i="33"/>
  <c r="CR34" i="33"/>
  <c r="CQ34" i="33"/>
  <c r="CL34" i="33"/>
  <c r="CJ34" i="33"/>
  <c r="CG34" i="33"/>
  <c r="CE34" i="33"/>
  <c r="CD34" i="33"/>
  <c r="BY34" i="33"/>
  <c r="BW34" i="33"/>
  <c r="BT34" i="33"/>
  <c r="BR34" i="33"/>
  <c r="BQ34" i="33"/>
  <c r="BL34" i="33"/>
  <c r="BJ34" i="33"/>
  <c r="BG40" i="33"/>
  <c r="BE40" i="33"/>
  <c r="BD40" i="33"/>
  <c r="AY40" i="33"/>
  <c r="AW40" i="33"/>
  <c r="AT40" i="33"/>
  <c r="AR40" i="33"/>
  <c r="AQ40" i="33"/>
  <c r="AL40" i="33"/>
  <c r="AJ40" i="33"/>
  <c r="BG39" i="33"/>
  <c r="BE39" i="33"/>
  <c r="BD39" i="33"/>
  <c r="AY39" i="33"/>
  <c r="AW39" i="33"/>
  <c r="AT39" i="33"/>
  <c r="AR39" i="33"/>
  <c r="AQ39" i="33"/>
  <c r="AL39" i="33"/>
  <c r="AJ39" i="33"/>
  <c r="BG37" i="33"/>
  <c r="BE37" i="33"/>
  <c r="BD37" i="33"/>
  <c r="AY37" i="33"/>
  <c r="AW37" i="33"/>
  <c r="AT37" i="33"/>
  <c r="AR37" i="33"/>
  <c r="AQ37" i="33"/>
  <c r="AL37" i="33"/>
  <c r="AJ37" i="33"/>
  <c r="BG36" i="33"/>
  <c r="BE36" i="33"/>
  <c r="BD36" i="33"/>
  <c r="AY36" i="33"/>
  <c r="AW36" i="33"/>
  <c r="AT36" i="33"/>
  <c r="AR36" i="33"/>
  <c r="AQ36" i="33"/>
  <c r="AL36" i="33"/>
  <c r="AJ36" i="33"/>
  <c r="BG35" i="33"/>
  <c r="BE35" i="33"/>
  <c r="BD35" i="33"/>
  <c r="AY35" i="33"/>
  <c r="AW35" i="33"/>
  <c r="AT35" i="33"/>
  <c r="AR35" i="33"/>
  <c r="AQ35" i="33"/>
  <c r="AL35" i="33"/>
  <c r="AJ35" i="33"/>
  <c r="BG34" i="33"/>
  <c r="BE34" i="33"/>
  <c r="BD34" i="33"/>
  <c r="AY34" i="33"/>
  <c r="AW34" i="33"/>
  <c r="AT34" i="33"/>
  <c r="AR34" i="33"/>
  <c r="AQ34" i="33"/>
  <c r="AL34" i="33"/>
  <c r="AJ34" i="33"/>
  <c r="I103" i="36"/>
  <c r="H103" i="36"/>
  <c r="I102" i="36"/>
  <c r="H102" i="36"/>
  <c r="I101" i="36"/>
  <c r="H101" i="36"/>
  <c r="I100" i="36"/>
  <c r="H100" i="36"/>
  <c r="I99" i="36"/>
  <c r="H99" i="36"/>
  <c r="I98" i="36"/>
  <c r="H98" i="36"/>
  <c r="I97" i="36"/>
  <c r="H97" i="36"/>
  <c r="I96" i="36"/>
  <c r="H96" i="36"/>
  <c r="I95" i="36"/>
  <c r="H95" i="36"/>
  <c r="I94" i="36"/>
  <c r="H94" i="36"/>
  <c r="I93" i="36"/>
  <c r="H93" i="36"/>
  <c r="I92" i="36"/>
  <c r="H92" i="36"/>
  <c r="I91" i="36"/>
  <c r="H91" i="36"/>
  <c r="I90" i="36"/>
  <c r="H90" i="36"/>
  <c r="I89" i="36"/>
  <c r="H89" i="36"/>
  <c r="I88" i="36"/>
  <c r="H88" i="36"/>
  <c r="I87" i="36"/>
  <c r="H87" i="36"/>
  <c r="I86" i="36"/>
  <c r="H86" i="36"/>
  <c r="I85" i="36"/>
  <c r="H85" i="36"/>
  <c r="I84" i="36"/>
  <c r="H84" i="36"/>
  <c r="I83" i="36"/>
  <c r="H83" i="36"/>
  <c r="I82" i="36"/>
  <c r="H82" i="36"/>
  <c r="I81" i="36"/>
  <c r="H81" i="36"/>
  <c r="I80" i="36"/>
  <c r="H80" i="36"/>
  <c r="I79" i="36"/>
  <c r="H79" i="36"/>
  <c r="I78" i="36"/>
  <c r="H78" i="36"/>
  <c r="I77" i="36"/>
  <c r="H77" i="36"/>
  <c r="I76" i="36"/>
  <c r="H76" i="36"/>
  <c r="I75" i="36"/>
  <c r="H75" i="36"/>
  <c r="I74" i="36"/>
  <c r="H74" i="36"/>
  <c r="I73" i="36"/>
  <c r="H73" i="36"/>
  <c r="I72" i="36"/>
  <c r="H72" i="36"/>
  <c r="I71" i="36"/>
  <c r="H71" i="36"/>
  <c r="I70" i="36"/>
  <c r="H70" i="36"/>
  <c r="I69" i="36"/>
  <c r="H69" i="36"/>
  <c r="I68" i="36"/>
  <c r="H68" i="36"/>
  <c r="I67" i="36"/>
  <c r="H67" i="36"/>
  <c r="I66" i="36"/>
  <c r="H66" i="36"/>
  <c r="I65" i="36"/>
  <c r="H65" i="36"/>
  <c r="I64" i="36"/>
  <c r="H64" i="36"/>
  <c r="I63" i="36"/>
  <c r="H63" i="36"/>
  <c r="I62" i="36"/>
  <c r="H62" i="36"/>
  <c r="I61" i="36"/>
  <c r="H61" i="36"/>
  <c r="I60" i="36"/>
  <c r="H60" i="36"/>
  <c r="I59" i="36"/>
  <c r="H59" i="36"/>
  <c r="I58" i="36"/>
  <c r="H58" i="36"/>
  <c r="I57" i="36"/>
  <c r="H57" i="36"/>
  <c r="I56" i="36"/>
  <c r="H56" i="36"/>
  <c r="I55" i="36"/>
  <c r="H55" i="36"/>
  <c r="I54" i="36"/>
  <c r="H54" i="36"/>
  <c r="I53" i="36"/>
  <c r="H53" i="36"/>
  <c r="I52" i="36"/>
  <c r="H52" i="36"/>
  <c r="I51" i="36"/>
  <c r="H51" i="36"/>
  <c r="I50" i="36"/>
  <c r="H50" i="36"/>
  <c r="I49" i="36"/>
  <c r="H49" i="36"/>
  <c r="I48" i="36"/>
  <c r="H48" i="36"/>
  <c r="I47" i="36"/>
  <c r="H47" i="36"/>
  <c r="I46" i="36"/>
  <c r="H46" i="36"/>
  <c r="I45" i="36"/>
  <c r="H45" i="36"/>
  <c r="I44" i="36"/>
  <c r="H44" i="36"/>
  <c r="I43" i="36"/>
  <c r="H43" i="36"/>
  <c r="I42" i="36"/>
  <c r="H42" i="36"/>
  <c r="I41" i="36"/>
  <c r="H41" i="36"/>
  <c r="I40" i="36"/>
  <c r="H40" i="36"/>
  <c r="I39" i="36"/>
  <c r="H39" i="36"/>
  <c r="I38" i="36"/>
  <c r="H38" i="36"/>
  <c r="I37" i="36"/>
  <c r="H37" i="36"/>
  <c r="I36" i="36"/>
  <c r="H36" i="36"/>
  <c r="I35" i="36"/>
  <c r="H35" i="36"/>
  <c r="I34" i="36"/>
  <c r="H34" i="36"/>
  <c r="I33" i="36"/>
  <c r="H33" i="36"/>
  <c r="I32" i="36"/>
  <c r="H32" i="36"/>
  <c r="I31" i="36"/>
  <c r="H31" i="36"/>
  <c r="I30" i="36"/>
  <c r="H30" i="36"/>
  <c r="H29" i="36"/>
  <c r="I28" i="36"/>
  <c r="H28" i="36"/>
  <c r="I27" i="36"/>
  <c r="H27" i="36"/>
  <c r="I26" i="36"/>
  <c r="H26" i="36"/>
  <c r="I25" i="36"/>
  <c r="H25" i="36"/>
  <c r="I24" i="36"/>
  <c r="H24" i="36"/>
  <c r="I23" i="36"/>
  <c r="H23" i="36"/>
  <c r="I22" i="36"/>
  <c r="H22" i="36"/>
  <c r="I21" i="36"/>
  <c r="H21" i="36"/>
  <c r="I20" i="36"/>
  <c r="H20" i="36"/>
  <c r="I19" i="36"/>
  <c r="H19" i="36"/>
  <c r="I18" i="36"/>
  <c r="H18" i="36"/>
  <c r="I17" i="36"/>
  <c r="H17" i="36"/>
  <c r="I16" i="36"/>
  <c r="H16" i="36"/>
  <c r="I15" i="36"/>
  <c r="H15" i="36"/>
  <c r="I14" i="36"/>
  <c r="H14" i="36"/>
  <c r="I13" i="36"/>
  <c r="H13" i="36"/>
  <c r="I12" i="36"/>
  <c r="H12" i="36"/>
  <c r="I11" i="36"/>
  <c r="H11" i="36"/>
  <c r="I10" i="36"/>
  <c r="H10" i="36"/>
  <c r="I9" i="36"/>
  <c r="H9" i="36"/>
  <c r="I8" i="36"/>
  <c r="H8" i="36"/>
  <c r="I7" i="36"/>
  <c r="H7" i="36"/>
  <c r="I6" i="36"/>
  <c r="H6" i="36"/>
  <c r="H5" i="36"/>
  <c r="H4" i="36"/>
  <c r="GG46" i="33" l="1"/>
  <c r="GG47" i="33" s="1"/>
  <c r="DT46" i="33"/>
  <c r="DT47" i="33" s="1"/>
  <c r="HT46" i="33"/>
  <c r="HT47" i="33" s="1"/>
  <c r="DG46" i="33"/>
  <c r="DG47" i="33" s="1"/>
  <c r="IT46" i="33"/>
  <c r="IT47" i="33" s="1"/>
  <c r="LT46" i="33"/>
  <c r="LT47" i="33" s="1"/>
  <c r="KG46" i="33"/>
  <c r="KG47" i="33" s="1"/>
  <c r="AT46" i="33"/>
  <c r="AT47" i="33" s="1"/>
  <c r="BT46" i="33"/>
  <c r="BT47" i="33" s="1"/>
  <c r="CT46" i="33"/>
  <c r="CT47" i="33" s="1"/>
  <c r="MG46" i="33"/>
  <c r="MG47" i="33" s="1"/>
  <c r="BG46" i="33"/>
  <c r="BG47" i="33" s="1"/>
  <c r="CG46" i="33"/>
  <c r="CG47" i="33" s="1"/>
  <c r="J103" i="36"/>
  <c r="G103" i="36" s="1"/>
  <c r="J102" i="36"/>
  <c r="G102" i="36" s="1"/>
  <c r="J101" i="36"/>
  <c r="G101" i="36" s="1"/>
  <c r="J100" i="36"/>
  <c r="G100" i="36" s="1"/>
  <c r="J99" i="36"/>
  <c r="G99" i="36" s="1"/>
  <c r="J98" i="36"/>
  <c r="G98" i="36" s="1"/>
  <c r="J97" i="36"/>
  <c r="G97" i="36" s="1"/>
  <c r="J96" i="36"/>
  <c r="G96" i="36" s="1"/>
  <c r="J95" i="36"/>
  <c r="G95" i="36" s="1"/>
  <c r="J94" i="36"/>
  <c r="G94" i="36" s="1"/>
  <c r="J93" i="36"/>
  <c r="G93" i="36" s="1"/>
  <c r="J92" i="36"/>
  <c r="G92" i="36" s="1"/>
  <c r="J91" i="36"/>
  <c r="G91" i="36" s="1"/>
  <c r="J90" i="36"/>
  <c r="G90" i="36" s="1"/>
  <c r="J89" i="36"/>
  <c r="G89" i="36" s="1"/>
  <c r="J88" i="36"/>
  <c r="G88" i="36" s="1"/>
  <c r="J86" i="36" l="1"/>
  <c r="G86" i="36" s="1"/>
  <c r="J87" i="36"/>
  <c r="G87" i="36" s="1"/>
  <c r="MG42" i="34"/>
  <c r="MC42" i="34"/>
  <c r="LY42" i="34"/>
  <c r="LW42" i="34"/>
  <c r="LT42" i="34"/>
  <c r="LP42" i="34"/>
  <c r="LL42" i="34"/>
  <c r="LJ42" i="34"/>
  <c r="LG42" i="34"/>
  <c r="LC42" i="34"/>
  <c r="KY42" i="34"/>
  <c r="KW42" i="34"/>
  <c r="KT42" i="34"/>
  <c r="KP42" i="34"/>
  <c r="KL42" i="34"/>
  <c r="KJ42" i="34"/>
  <c r="KG42" i="34"/>
  <c r="KC42" i="34"/>
  <c r="JY42" i="34"/>
  <c r="JW42" i="34"/>
  <c r="JT42" i="34"/>
  <c r="JP42" i="34"/>
  <c r="JL42" i="34"/>
  <c r="JJ42" i="34"/>
  <c r="JG42" i="34"/>
  <c r="JC42" i="34"/>
  <c r="IY42" i="34"/>
  <c r="IW42" i="34"/>
  <c r="IT42" i="34"/>
  <c r="IP42" i="34"/>
  <c r="IL42" i="34"/>
  <c r="IJ42" i="34"/>
  <c r="MB40" i="34"/>
  <c r="LY40" i="34"/>
  <c r="LW40" i="34"/>
  <c r="LO40" i="34"/>
  <c r="LL40" i="34"/>
  <c r="LJ40" i="34"/>
  <c r="LB40" i="34"/>
  <c r="KY40" i="34"/>
  <c r="KW40" i="34"/>
  <c r="KO40" i="34"/>
  <c r="KL40" i="34"/>
  <c r="KJ40" i="34"/>
  <c r="KB40" i="34"/>
  <c r="JY40" i="34"/>
  <c r="JW40" i="34"/>
  <c r="JO40" i="34"/>
  <c r="JL40" i="34"/>
  <c r="JJ40" i="34"/>
  <c r="JB40" i="34"/>
  <c r="IY40" i="34"/>
  <c r="IW40" i="34"/>
  <c r="IO40" i="34"/>
  <c r="IL40" i="34"/>
  <c r="IJ40" i="34"/>
  <c r="MB39" i="34"/>
  <c r="LY39" i="34"/>
  <c r="LW39" i="34"/>
  <c r="LO39" i="34"/>
  <c r="LL39" i="34"/>
  <c r="LJ39" i="34"/>
  <c r="LB39" i="34"/>
  <c r="KY39" i="34"/>
  <c r="KW39" i="34"/>
  <c r="KO39" i="34"/>
  <c r="KL39" i="34"/>
  <c r="KJ39" i="34"/>
  <c r="KB39" i="34"/>
  <c r="JY39" i="34"/>
  <c r="JW39" i="34"/>
  <c r="JO39" i="34"/>
  <c r="JL39" i="34"/>
  <c r="JJ39" i="34"/>
  <c r="JB39" i="34"/>
  <c r="IY39" i="34"/>
  <c r="IW39" i="34"/>
  <c r="IO39" i="34"/>
  <c r="IL39" i="34"/>
  <c r="IJ39" i="34"/>
  <c r="MB37" i="34"/>
  <c r="LO37" i="34"/>
  <c r="LB37" i="34"/>
  <c r="KO37" i="34"/>
  <c r="KB37" i="34"/>
  <c r="JO37" i="34"/>
  <c r="JB37" i="34"/>
  <c r="IO37" i="34"/>
  <c r="MB36" i="34"/>
  <c r="LO36" i="34"/>
  <c r="LB36" i="34"/>
  <c r="KO36" i="34"/>
  <c r="KB36" i="34"/>
  <c r="JO36" i="34"/>
  <c r="JB36" i="34"/>
  <c r="IO36" i="34"/>
  <c r="IG42" i="34"/>
  <c r="IC42" i="34"/>
  <c r="HY42" i="34"/>
  <c r="HW42" i="34"/>
  <c r="HT42" i="34"/>
  <c r="HP42" i="34"/>
  <c r="HL42" i="34"/>
  <c r="HJ42" i="34"/>
  <c r="HG42" i="34"/>
  <c r="HC42" i="34"/>
  <c r="GY42" i="34"/>
  <c r="GW42" i="34"/>
  <c r="GT42" i="34"/>
  <c r="GP42" i="34"/>
  <c r="GL42" i="34"/>
  <c r="GJ42" i="34"/>
  <c r="GG42" i="34"/>
  <c r="GC42" i="34"/>
  <c r="FY42" i="34"/>
  <c r="FW42" i="34"/>
  <c r="FT42" i="34"/>
  <c r="FP42" i="34"/>
  <c r="FL42" i="34"/>
  <c r="FJ42" i="34"/>
  <c r="FG42" i="34"/>
  <c r="FC42" i="34"/>
  <c r="EY42" i="34"/>
  <c r="EW42" i="34"/>
  <c r="ET42" i="34"/>
  <c r="EP42" i="34"/>
  <c r="EL42" i="34"/>
  <c r="EJ42" i="34"/>
  <c r="IB40" i="34"/>
  <c r="HY40" i="34"/>
  <c r="HW40" i="34"/>
  <c r="HO40" i="34"/>
  <c r="HL40" i="34"/>
  <c r="HJ40" i="34"/>
  <c r="HB40" i="34"/>
  <c r="GY40" i="34"/>
  <c r="GW40" i="34"/>
  <c r="GO40" i="34"/>
  <c r="GL40" i="34"/>
  <c r="GJ40" i="34"/>
  <c r="GB40" i="34"/>
  <c r="FY40" i="34"/>
  <c r="FW40" i="34"/>
  <c r="FO40" i="34"/>
  <c r="FL40" i="34"/>
  <c r="FJ40" i="34"/>
  <c r="FB40" i="34"/>
  <c r="EY40" i="34"/>
  <c r="EW40" i="34"/>
  <c r="EO40" i="34"/>
  <c r="EL40" i="34"/>
  <c r="EJ40" i="34"/>
  <c r="IB39" i="34"/>
  <c r="HY39" i="34"/>
  <c r="HW39" i="34"/>
  <c r="HO39" i="34"/>
  <c r="HL39" i="34"/>
  <c r="HJ39" i="34"/>
  <c r="HB39" i="34"/>
  <c r="GY39" i="34"/>
  <c r="GW39" i="34"/>
  <c r="GO39" i="34"/>
  <c r="GL39" i="34"/>
  <c r="GJ39" i="34"/>
  <c r="GB39" i="34"/>
  <c r="FY39" i="34"/>
  <c r="FW39" i="34"/>
  <c r="FO39" i="34"/>
  <c r="FL39" i="34"/>
  <c r="FJ39" i="34"/>
  <c r="FB39" i="34"/>
  <c r="EY39" i="34"/>
  <c r="EW39" i="34"/>
  <c r="EO39" i="34"/>
  <c r="EL39" i="34"/>
  <c r="EJ39" i="34"/>
  <c r="IB37" i="34"/>
  <c r="HO37" i="34"/>
  <c r="HB37" i="34"/>
  <c r="GO37" i="34"/>
  <c r="GB37" i="34"/>
  <c r="FO37" i="34"/>
  <c r="FB37" i="34"/>
  <c r="EO37" i="34"/>
  <c r="IB36" i="34"/>
  <c r="HO36" i="34"/>
  <c r="HB36" i="34"/>
  <c r="GO36" i="34"/>
  <c r="GB36" i="34"/>
  <c r="FO36" i="34"/>
  <c r="FB36" i="34"/>
  <c r="EO36" i="34"/>
  <c r="EG42" i="34"/>
  <c r="EC42" i="34"/>
  <c r="DY42" i="34"/>
  <c r="DW42" i="34"/>
  <c r="DT42" i="34"/>
  <c r="DP42" i="34"/>
  <c r="DL42" i="34"/>
  <c r="DJ42" i="34"/>
  <c r="DG42" i="34"/>
  <c r="DC42" i="34"/>
  <c r="CY42" i="34"/>
  <c r="CW42" i="34"/>
  <c r="CT42" i="34"/>
  <c r="CP42" i="34"/>
  <c r="CL42" i="34"/>
  <c r="CJ42" i="34"/>
  <c r="EB40" i="34"/>
  <c r="DY40" i="34"/>
  <c r="DW40" i="34"/>
  <c r="DO40" i="34"/>
  <c r="DL40" i="34"/>
  <c r="DJ40" i="34"/>
  <c r="DB40" i="34"/>
  <c r="CY40" i="34"/>
  <c r="CW40" i="34"/>
  <c r="CO40" i="34"/>
  <c r="CL40" i="34"/>
  <c r="CJ40" i="34"/>
  <c r="EB39" i="34"/>
  <c r="DY39" i="34"/>
  <c r="DW39" i="34"/>
  <c r="DO39" i="34"/>
  <c r="DL39" i="34"/>
  <c r="DJ39" i="34"/>
  <c r="DB39" i="34"/>
  <c r="CY39" i="34"/>
  <c r="CW39" i="34"/>
  <c r="CO39" i="34"/>
  <c r="CL39" i="34"/>
  <c r="CJ39" i="34"/>
  <c r="EB37" i="34"/>
  <c r="DO37" i="34"/>
  <c r="DB37" i="34"/>
  <c r="CO37" i="34"/>
  <c r="EB36" i="34"/>
  <c r="DO36" i="34"/>
  <c r="DB36" i="34"/>
  <c r="CO36" i="34"/>
  <c r="CG42" i="34"/>
  <c r="CC42" i="34"/>
  <c r="BY42" i="34"/>
  <c r="BW42" i="34"/>
  <c r="BT42" i="34"/>
  <c r="BP42" i="34"/>
  <c r="BL42" i="34"/>
  <c r="BJ42" i="34"/>
  <c r="CB40" i="34"/>
  <c r="BY40" i="34"/>
  <c r="BW40" i="34"/>
  <c r="BO40" i="34"/>
  <c r="BL40" i="34"/>
  <c r="BJ40" i="34"/>
  <c r="CB39" i="34"/>
  <c r="BY39" i="34"/>
  <c r="BW39" i="34"/>
  <c r="BO39" i="34"/>
  <c r="BL39" i="34"/>
  <c r="BJ39" i="34"/>
  <c r="CB37" i="34"/>
  <c r="BO37" i="34"/>
  <c r="CB36" i="34"/>
  <c r="BO36" i="34"/>
  <c r="BG42" i="34"/>
  <c r="BC42" i="34"/>
  <c r="AY42" i="34"/>
  <c r="AW42" i="34"/>
  <c r="AT42" i="34"/>
  <c r="AP42" i="34"/>
  <c r="AL42" i="34"/>
  <c r="AJ42" i="34"/>
  <c r="BB40" i="34"/>
  <c r="AY40" i="34"/>
  <c r="AW40" i="34"/>
  <c r="AO40" i="34"/>
  <c r="AL40" i="34"/>
  <c r="AJ40" i="34"/>
  <c r="BB39" i="34"/>
  <c r="AY39" i="34"/>
  <c r="AW39" i="34"/>
  <c r="AO39" i="34"/>
  <c r="AL39" i="34"/>
  <c r="AJ39" i="34"/>
  <c r="BB37" i="34"/>
  <c r="AO37" i="34"/>
  <c r="BB36" i="34"/>
  <c r="AO36" i="34"/>
  <c r="J85" i="36" l="1"/>
  <c r="G85" i="36" s="1"/>
  <c r="J84" i="36"/>
  <c r="G84" i="36" s="1"/>
  <c r="J82" i="36"/>
  <c r="G82" i="36" s="1"/>
  <c r="J81" i="36"/>
  <c r="G81" i="36" s="1"/>
  <c r="J80" i="36"/>
  <c r="G80" i="36" s="1"/>
  <c r="J79" i="36"/>
  <c r="G79" i="36" s="1"/>
  <c r="J78" i="36"/>
  <c r="G78" i="36" s="1"/>
  <c r="J77" i="36"/>
  <c r="G77" i="36" s="1"/>
  <c r="J76" i="36"/>
  <c r="G76" i="36" s="1"/>
  <c r="J75" i="36"/>
  <c r="G75" i="36" s="1"/>
  <c r="J74" i="36"/>
  <c r="G74" i="36" s="1"/>
  <c r="J73" i="36"/>
  <c r="G73" i="36" s="1"/>
  <c r="J72" i="36"/>
  <c r="G72" i="36" s="1"/>
  <c r="J71" i="36"/>
  <c r="G71" i="36" s="1"/>
  <c r="J70" i="36"/>
  <c r="G70" i="36" s="1"/>
  <c r="J69" i="36"/>
  <c r="G69" i="36" s="1"/>
  <c r="J68" i="36"/>
  <c r="G68" i="36" s="1"/>
  <c r="J67" i="36"/>
  <c r="G67" i="36" s="1"/>
  <c r="J66" i="36"/>
  <c r="G66" i="36" s="1"/>
  <c r="J65" i="36"/>
  <c r="G65" i="36" s="1"/>
  <c r="J64" i="36"/>
  <c r="G64" i="36" s="1"/>
  <c r="J63" i="36"/>
  <c r="G63" i="36" s="1"/>
  <c r="J62" i="36"/>
  <c r="G62" i="36" s="1"/>
  <c r="J61" i="36"/>
  <c r="G61" i="36" s="1"/>
  <c r="J60" i="36"/>
  <c r="G60" i="36" s="1"/>
  <c r="J59" i="36"/>
  <c r="G59" i="36" s="1"/>
  <c r="J58" i="36"/>
  <c r="G58" i="36" s="1"/>
  <c r="J57" i="36"/>
  <c r="G57" i="36" s="1"/>
  <c r="J56" i="36"/>
  <c r="G56" i="36" s="1"/>
  <c r="J55" i="36"/>
  <c r="G55" i="36" s="1"/>
  <c r="J54" i="36"/>
  <c r="G54" i="36" s="1"/>
  <c r="J53" i="36"/>
  <c r="G53" i="36" s="1"/>
  <c r="J52" i="36"/>
  <c r="G52" i="36" s="1"/>
  <c r="J51" i="36"/>
  <c r="G51" i="36" s="1"/>
  <c r="J50" i="36"/>
  <c r="G50" i="36" s="1"/>
  <c r="J49" i="36"/>
  <c r="G49" i="36" s="1"/>
  <c r="J48" i="36"/>
  <c r="G48" i="36" s="1"/>
  <c r="J47" i="36"/>
  <c r="G47" i="36" s="1"/>
  <c r="J46" i="36"/>
  <c r="G46" i="36" s="1"/>
  <c r="J45" i="36"/>
  <c r="G45" i="36" s="1"/>
  <c r="J44" i="36"/>
  <c r="G44" i="36" s="1"/>
  <c r="J43" i="36"/>
  <c r="G43" i="36" s="1"/>
  <c r="J42" i="36"/>
  <c r="G42" i="36" s="1"/>
  <c r="J41" i="36"/>
  <c r="G41" i="36" s="1"/>
  <c r="J40" i="36"/>
  <c r="G40" i="36" s="1"/>
  <c r="J39" i="36"/>
  <c r="G39" i="36" s="1"/>
  <c r="J38" i="36"/>
  <c r="G38" i="36" s="1"/>
  <c r="J37" i="36"/>
  <c r="G37" i="36" s="1"/>
  <c r="J36" i="36"/>
  <c r="G36" i="36" s="1"/>
  <c r="J35" i="36"/>
  <c r="G35" i="36" s="1"/>
  <c r="J34" i="36"/>
  <c r="G34" i="36" s="1"/>
  <c r="J33" i="36"/>
  <c r="G33" i="36" s="1"/>
  <c r="J32" i="36"/>
  <c r="G32" i="36" s="1"/>
  <c r="J31" i="36"/>
  <c r="G31" i="36" s="1"/>
  <c r="J30" i="36"/>
  <c r="G30" i="36" s="1"/>
  <c r="J28" i="36"/>
  <c r="G28" i="36" s="1"/>
  <c r="J27" i="36"/>
  <c r="G27" i="36" s="1"/>
  <c r="J26" i="36"/>
  <c r="G26" i="36" s="1"/>
  <c r="J25" i="36"/>
  <c r="G25" i="36" s="1"/>
  <c r="J24" i="36"/>
  <c r="G24" i="36" s="1"/>
  <c r="J23" i="36"/>
  <c r="G23" i="36" s="1"/>
  <c r="J22" i="36"/>
  <c r="G22" i="36" s="1"/>
  <c r="J21" i="36"/>
  <c r="G21" i="36" s="1"/>
  <c r="J20" i="36"/>
  <c r="G20" i="36" s="1"/>
  <c r="J19" i="36"/>
  <c r="G19" i="36" s="1"/>
  <c r="J18" i="36"/>
  <c r="G18" i="36" s="1"/>
  <c r="J17" i="36"/>
  <c r="G17" i="36" s="1"/>
  <c r="J16" i="36"/>
  <c r="G16" i="36" s="1"/>
  <c r="J15" i="36"/>
  <c r="G15" i="36" s="1"/>
  <c r="J14" i="36"/>
  <c r="G14" i="36" s="1"/>
  <c r="J13" i="36"/>
  <c r="G13" i="36" s="1"/>
  <c r="J12" i="36"/>
  <c r="G12" i="36" s="1"/>
  <c r="J11" i="36"/>
  <c r="G11" i="36" s="1"/>
  <c r="J10" i="36"/>
  <c r="G10" i="36" s="1"/>
  <c r="J9" i="36"/>
  <c r="G9" i="36" s="1"/>
  <c r="J8" i="36"/>
  <c r="G8" i="36" s="1"/>
  <c r="J83" i="36"/>
  <c r="G83" i="36" s="1"/>
  <c r="H5" i="35"/>
  <c r="H6" i="35"/>
  <c r="I6" i="35"/>
  <c r="H7" i="35"/>
  <c r="I7" i="35"/>
  <c r="H8" i="35"/>
  <c r="I8" i="35"/>
  <c r="H9" i="35"/>
  <c r="I9" i="35"/>
  <c r="H10" i="35"/>
  <c r="I10" i="35"/>
  <c r="H11" i="35"/>
  <c r="I11" i="35"/>
  <c r="H12" i="35"/>
  <c r="I12" i="35"/>
  <c r="H13" i="35"/>
  <c r="I13" i="35"/>
  <c r="H14" i="35"/>
  <c r="I14" i="35"/>
  <c r="H15" i="35"/>
  <c r="I15" i="35"/>
  <c r="H16" i="35"/>
  <c r="I16" i="35"/>
  <c r="H17" i="35"/>
  <c r="I17" i="35"/>
  <c r="H18" i="35"/>
  <c r="I18" i="35"/>
  <c r="H19" i="35"/>
  <c r="I19" i="35"/>
  <c r="H20" i="35"/>
  <c r="I20" i="35"/>
  <c r="H21" i="35"/>
  <c r="I21" i="35"/>
  <c r="H22" i="35"/>
  <c r="I22" i="35"/>
  <c r="H23" i="35"/>
  <c r="I23" i="35"/>
  <c r="H24" i="35"/>
  <c r="I24" i="35"/>
  <c r="H25" i="35"/>
  <c r="I25" i="35"/>
  <c r="H26" i="35"/>
  <c r="I26" i="35"/>
  <c r="H27" i="35"/>
  <c r="I27" i="35"/>
  <c r="H28" i="35"/>
  <c r="I28" i="35"/>
  <c r="H29" i="35"/>
  <c r="I29" i="35"/>
  <c r="H30" i="35"/>
  <c r="I30" i="35"/>
  <c r="J30" i="35" s="1"/>
  <c r="G30" i="35" s="1"/>
  <c r="H31" i="35"/>
  <c r="I31" i="35"/>
  <c r="J31" i="35" s="1"/>
  <c r="G31" i="35" s="1"/>
  <c r="H32" i="35"/>
  <c r="I32" i="35"/>
  <c r="J32" i="35" s="1"/>
  <c r="G32" i="35" s="1"/>
  <c r="H33" i="35"/>
  <c r="I33" i="35"/>
  <c r="J33" i="35" s="1"/>
  <c r="G33" i="35" s="1"/>
  <c r="H34" i="35"/>
  <c r="I34" i="35"/>
  <c r="J34" i="35" s="1"/>
  <c r="G34" i="35" s="1"/>
  <c r="H35" i="35"/>
  <c r="I35" i="35"/>
  <c r="J35" i="35" s="1"/>
  <c r="G35" i="35" s="1"/>
  <c r="H36" i="35"/>
  <c r="I36" i="35"/>
  <c r="J36" i="35" s="1"/>
  <c r="G36" i="35" s="1"/>
  <c r="H37" i="35"/>
  <c r="I37" i="35"/>
  <c r="J37" i="35" s="1"/>
  <c r="G37" i="35" s="1"/>
  <c r="H38" i="35"/>
  <c r="I38" i="35"/>
  <c r="J38" i="35" s="1"/>
  <c r="G38" i="35" s="1"/>
  <c r="H39" i="35"/>
  <c r="I39" i="35"/>
  <c r="J39" i="35" s="1"/>
  <c r="G39" i="35" s="1"/>
  <c r="H40" i="35"/>
  <c r="I40" i="35"/>
  <c r="J40" i="35" s="1"/>
  <c r="G40" i="35" s="1"/>
  <c r="H41" i="35"/>
  <c r="I41" i="35"/>
  <c r="J41" i="35" s="1"/>
  <c r="G41" i="35" s="1"/>
  <c r="H42" i="35"/>
  <c r="I42" i="35"/>
  <c r="J42" i="35" s="1"/>
  <c r="G42" i="35" s="1"/>
  <c r="H43" i="35"/>
  <c r="I43" i="35"/>
  <c r="J43" i="35" s="1"/>
  <c r="G43" i="35" s="1"/>
  <c r="H44" i="35"/>
  <c r="I44" i="35"/>
  <c r="J44" i="35" s="1"/>
  <c r="G44" i="35" s="1"/>
  <c r="H45" i="35"/>
  <c r="I45" i="35"/>
  <c r="J45" i="35" s="1"/>
  <c r="G45" i="35" s="1"/>
  <c r="H46" i="35"/>
  <c r="I46" i="35"/>
  <c r="J46" i="35" s="1"/>
  <c r="G46" i="35" s="1"/>
  <c r="H47" i="35"/>
  <c r="I47" i="35"/>
  <c r="J47" i="35" s="1"/>
  <c r="G47" i="35" s="1"/>
  <c r="H48" i="35"/>
  <c r="I48" i="35"/>
  <c r="J48" i="35" s="1"/>
  <c r="G48" i="35" s="1"/>
  <c r="H49" i="35"/>
  <c r="I49" i="35"/>
  <c r="J49" i="35" s="1"/>
  <c r="G49" i="35" s="1"/>
  <c r="H50" i="35"/>
  <c r="I50" i="35"/>
  <c r="J50" i="35" s="1"/>
  <c r="G50" i="35" s="1"/>
  <c r="H51" i="35"/>
  <c r="I51" i="35"/>
  <c r="J51" i="35" s="1"/>
  <c r="G51" i="35" s="1"/>
  <c r="H52" i="35"/>
  <c r="I52" i="35"/>
  <c r="J52" i="35" s="1"/>
  <c r="G52" i="35" s="1"/>
  <c r="H53" i="35"/>
  <c r="I53" i="35"/>
  <c r="J53" i="35" s="1"/>
  <c r="G53" i="35" s="1"/>
  <c r="H54" i="35"/>
  <c r="I54" i="35"/>
  <c r="J54" i="35" s="1"/>
  <c r="G54" i="35" s="1"/>
  <c r="H55" i="35"/>
  <c r="I55" i="35"/>
  <c r="J55" i="35" s="1"/>
  <c r="G55" i="35" s="1"/>
  <c r="H56" i="35"/>
  <c r="I56" i="35"/>
  <c r="J56" i="35" s="1"/>
  <c r="G56" i="35" s="1"/>
  <c r="H57" i="35"/>
  <c r="I57" i="35"/>
  <c r="J57" i="35" s="1"/>
  <c r="G57" i="35" s="1"/>
  <c r="H58" i="35"/>
  <c r="I58" i="35"/>
  <c r="J58" i="35" s="1"/>
  <c r="G58" i="35" s="1"/>
  <c r="H59" i="35"/>
  <c r="I59" i="35"/>
  <c r="J59" i="35" s="1"/>
  <c r="G59" i="35" s="1"/>
  <c r="H60" i="35"/>
  <c r="I60" i="35"/>
  <c r="J60" i="35" s="1"/>
  <c r="G60" i="35" s="1"/>
  <c r="H61" i="35"/>
  <c r="I61" i="35"/>
  <c r="J61" i="35" s="1"/>
  <c r="G61" i="35" s="1"/>
  <c r="H62" i="35"/>
  <c r="I62" i="35"/>
  <c r="J62" i="35" s="1"/>
  <c r="G62" i="35" s="1"/>
  <c r="H63" i="35"/>
  <c r="I63" i="35"/>
  <c r="J63" i="35" s="1"/>
  <c r="G63" i="35" s="1"/>
  <c r="H64" i="35"/>
  <c r="I64" i="35"/>
  <c r="J64" i="35" s="1"/>
  <c r="G64" i="35" s="1"/>
  <c r="H65" i="35"/>
  <c r="I65" i="35"/>
  <c r="J65" i="35" s="1"/>
  <c r="G65" i="35" s="1"/>
  <c r="H66" i="35"/>
  <c r="I66" i="35"/>
  <c r="J66" i="35" s="1"/>
  <c r="G66" i="35" s="1"/>
  <c r="H67" i="35"/>
  <c r="I67" i="35"/>
  <c r="J67" i="35" s="1"/>
  <c r="G67" i="35" s="1"/>
  <c r="H68" i="35"/>
  <c r="I68" i="35"/>
  <c r="J68" i="35" s="1"/>
  <c r="G68" i="35" s="1"/>
  <c r="H69" i="35"/>
  <c r="I69" i="35"/>
  <c r="J69" i="35" s="1"/>
  <c r="G69" i="35" s="1"/>
  <c r="H70" i="35"/>
  <c r="I70" i="35"/>
  <c r="J70" i="35" s="1"/>
  <c r="G70" i="35" s="1"/>
  <c r="H71" i="35"/>
  <c r="I71" i="35"/>
  <c r="J71" i="35" s="1"/>
  <c r="G71" i="35" s="1"/>
  <c r="H72" i="35"/>
  <c r="I72" i="35"/>
  <c r="J72" i="35" s="1"/>
  <c r="G72" i="35" s="1"/>
  <c r="H73" i="35"/>
  <c r="I73" i="35"/>
  <c r="J73" i="35" s="1"/>
  <c r="G73" i="35" s="1"/>
  <c r="H74" i="35"/>
  <c r="I74" i="35"/>
  <c r="J74" i="35" s="1"/>
  <c r="G74" i="35" s="1"/>
  <c r="H75" i="35"/>
  <c r="I75" i="35"/>
  <c r="J75" i="35" s="1"/>
  <c r="G75" i="35" s="1"/>
  <c r="H76" i="35"/>
  <c r="I76" i="35"/>
  <c r="J76" i="35" s="1"/>
  <c r="G76" i="35" s="1"/>
  <c r="H77" i="35"/>
  <c r="I77" i="35"/>
  <c r="J77" i="35" s="1"/>
  <c r="G77" i="35" s="1"/>
  <c r="H78" i="35"/>
  <c r="I78" i="35"/>
  <c r="J78" i="35" s="1"/>
  <c r="G78" i="35" s="1"/>
  <c r="H79" i="35"/>
  <c r="I79" i="35"/>
  <c r="J79" i="35" s="1"/>
  <c r="G79" i="35" s="1"/>
  <c r="H80" i="35"/>
  <c r="I80" i="35"/>
  <c r="J80" i="35" s="1"/>
  <c r="G80" i="35" s="1"/>
  <c r="H81" i="35"/>
  <c r="I81" i="35"/>
  <c r="J81" i="35" s="1"/>
  <c r="G81" i="35" s="1"/>
  <c r="H82" i="35"/>
  <c r="I82" i="35"/>
  <c r="J82" i="35" s="1"/>
  <c r="G82" i="35" s="1"/>
  <c r="H83" i="35"/>
  <c r="I83" i="35"/>
  <c r="J83" i="35" s="1"/>
  <c r="G83" i="35" s="1"/>
  <c r="H84" i="35"/>
  <c r="I84" i="35"/>
  <c r="J84" i="35" s="1"/>
  <c r="G84" i="35" s="1"/>
  <c r="H85" i="35"/>
  <c r="I85" i="35"/>
  <c r="J85" i="35" s="1"/>
  <c r="G85" i="35" s="1"/>
  <c r="H86" i="35"/>
  <c r="I86" i="35"/>
  <c r="J86" i="35" s="1"/>
  <c r="G86" i="35" s="1"/>
  <c r="H87" i="35"/>
  <c r="I87" i="35"/>
  <c r="J87" i="35" s="1"/>
  <c r="G87" i="35" s="1"/>
  <c r="H88" i="35"/>
  <c r="I88" i="35"/>
  <c r="J88" i="35" s="1"/>
  <c r="G88" i="35" s="1"/>
  <c r="H89" i="35"/>
  <c r="I89" i="35"/>
  <c r="J89" i="35" s="1"/>
  <c r="G89" i="35" s="1"/>
  <c r="H90" i="35"/>
  <c r="I90" i="35"/>
  <c r="J90" i="35" s="1"/>
  <c r="G90" i="35" s="1"/>
  <c r="H91" i="35"/>
  <c r="I91" i="35"/>
  <c r="J91" i="35" s="1"/>
  <c r="G91" i="35" s="1"/>
  <c r="H92" i="35"/>
  <c r="I92" i="35"/>
  <c r="J92" i="35" s="1"/>
  <c r="G92" i="35" s="1"/>
  <c r="H93" i="35"/>
  <c r="I93" i="35"/>
  <c r="J93" i="35" s="1"/>
  <c r="G93" i="35" s="1"/>
  <c r="H94" i="35"/>
  <c r="I94" i="35"/>
  <c r="J94" i="35" s="1"/>
  <c r="G94" i="35" s="1"/>
  <c r="H95" i="35"/>
  <c r="I95" i="35"/>
  <c r="J95" i="35" s="1"/>
  <c r="G95" i="35" s="1"/>
  <c r="H96" i="35"/>
  <c r="I96" i="35"/>
  <c r="J96" i="35" s="1"/>
  <c r="G96" i="35" s="1"/>
  <c r="H97" i="35"/>
  <c r="I97" i="35"/>
  <c r="J97" i="35" s="1"/>
  <c r="G97" i="35" s="1"/>
  <c r="H98" i="35"/>
  <c r="I98" i="35"/>
  <c r="J98" i="35" s="1"/>
  <c r="G98" i="35" s="1"/>
  <c r="H99" i="35"/>
  <c r="I99" i="35"/>
  <c r="J99" i="35" s="1"/>
  <c r="G99" i="35" s="1"/>
  <c r="H100" i="35"/>
  <c r="I100" i="35"/>
  <c r="J100" i="35" s="1"/>
  <c r="G100" i="35" s="1"/>
  <c r="H101" i="35"/>
  <c r="I101" i="35"/>
  <c r="J101" i="35" s="1"/>
  <c r="G101" i="35" s="1"/>
  <c r="H102" i="35"/>
  <c r="I102" i="35"/>
  <c r="J102" i="35" s="1"/>
  <c r="G102" i="35" s="1"/>
  <c r="H103" i="35"/>
  <c r="I103" i="35"/>
  <c r="J103" i="35" s="1"/>
  <c r="G103" i="35" s="1"/>
  <c r="H4" i="35"/>
  <c r="AC42" i="34" l="1"/>
  <c r="Y42" i="34"/>
  <c r="W42" i="34"/>
  <c r="AB40" i="34"/>
  <c r="Y40" i="34"/>
  <c r="W40" i="34"/>
  <c r="AB39" i="34"/>
  <c r="Y39" i="34"/>
  <c r="W39" i="34"/>
  <c r="AB37" i="34"/>
  <c r="AB36" i="34"/>
  <c r="P42" i="34"/>
  <c r="L42" i="34" l="1"/>
  <c r="G42" i="33"/>
  <c r="F42" i="33"/>
  <c r="G40" i="33"/>
  <c r="F40" i="33"/>
  <c r="G39" i="33"/>
  <c r="F39" i="33"/>
  <c r="G37" i="33"/>
  <c r="F37" i="33"/>
  <c r="G36" i="33"/>
  <c r="F36" i="33"/>
  <c r="G35" i="33"/>
  <c r="F35" i="33"/>
  <c r="G34" i="33"/>
  <c r="F34" i="33"/>
  <c r="G42" i="34"/>
  <c r="F42" i="34"/>
  <c r="G40" i="34"/>
  <c r="F40" i="34"/>
  <c r="G39" i="34"/>
  <c r="F39" i="34"/>
  <c r="G37" i="34"/>
  <c r="F37" i="34"/>
  <c r="G36" i="34"/>
  <c r="F36" i="34"/>
  <c r="G35" i="34"/>
  <c r="F35" i="34"/>
  <c r="G34" i="34"/>
  <c r="F34" i="34"/>
  <c r="IO44" i="33" l="1"/>
  <c r="IO46" i="33" s="1"/>
  <c r="IO47" i="33" s="1"/>
  <c r="JB44" i="33"/>
  <c r="JB46" i="33" s="1"/>
  <c r="JB47" i="33" s="1"/>
  <c r="FB44" i="33"/>
  <c r="FB46" i="33" s="1"/>
  <c r="FB47" i="33" s="1"/>
  <c r="BB44" i="33"/>
  <c r="BB46" i="33" s="1"/>
  <c r="BB47" i="33" s="1"/>
  <c r="EO44" i="33"/>
  <c r="EO46" i="33" s="1"/>
  <c r="EO47" i="33" s="1"/>
  <c r="JO44" i="33"/>
  <c r="JO46" i="33" s="1"/>
  <c r="JO47" i="33" s="1"/>
  <c r="FO44" i="33"/>
  <c r="FO46" i="33" s="1"/>
  <c r="FO47" i="33" s="1"/>
  <c r="BO44" i="33"/>
  <c r="BO46" i="33" s="1"/>
  <c r="BO47" i="33" s="1"/>
  <c r="HB44" i="33"/>
  <c r="HB46" i="33" s="1"/>
  <c r="HB47" i="33" s="1"/>
  <c r="EB44" i="33"/>
  <c r="EB46" i="33" s="1"/>
  <c r="EB47" i="33" s="1"/>
  <c r="KB44" i="33"/>
  <c r="KB46" i="33" s="1"/>
  <c r="KB47" i="33" s="1"/>
  <c r="GB44" i="33"/>
  <c r="GB46" i="33" s="1"/>
  <c r="GB47" i="33" s="1"/>
  <c r="CB44" i="33"/>
  <c r="CB46" i="33" s="1"/>
  <c r="CB47" i="33" s="1"/>
  <c r="CO44" i="33"/>
  <c r="CO46" i="33" s="1"/>
  <c r="CO47" i="33" s="1"/>
  <c r="LB44" i="33"/>
  <c r="LB46" i="33" s="1"/>
  <c r="LB47" i="33" s="1"/>
  <c r="DB44" i="33"/>
  <c r="DB46" i="33" s="1"/>
  <c r="DB47" i="33" s="1"/>
  <c r="IB44" i="33"/>
  <c r="IB46" i="33" s="1"/>
  <c r="IB47" i="33" s="1"/>
  <c r="KO44" i="33"/>
  <c r="KO46" i="33" s="1"/>
  <c r="KO47" i="33" s="1"/>
  <c r="GO44" i="33"/>
  <c r="GO46" i="33" s="1"/>
  <c r="GO47" i="33" s="1"/>
  <c r="AO44" i="33"/>
  <c r="AO46" i="33" s="1"/>
  <c r="AO47" i="33" s="1"/>
  <c r="LO44" i="33"/>
  <c r="LO46" i="33" s="1"/>
  <c r="LO47" i="33" s="1"/>
  <c r="HO44" i="33"/>
  <c r="HO46" i="33" s="1"/>
  <c r="HO47" i="33" s="1"/>
  <c r="DO44" i="33"/>
  <c r="DO46" i="33" s="1"/>
  <c r="DO47" i="33" s="1"/>
  <c r="MB44" i="33"/>
  <c r="MB46" i="33" s="1"/>
  <c r="MB47" i="33" s="1"/>
  <c r="AB44" i="33"/>
  <c r="AB46" i="33" s="1"/>
  <c r="AB47" i="33" s="1"/>
  <c r="O44" i="33"/>
  <c r="O46" i="33" s="1"/>
  <c r="LC34" i="34"/>
  <c r="LP34" i="34"/>
  <c r="JC34" i="34"/>
  <c r="IP34" i="34"/>
  <c r="KP34" i="34"/>
  <c r="MC34" i="34"/>
  <c r="JP34" i="34"/>
  <c r="KC34" i="34"/>
  <c r="IC34" i="34"/>
  <c r="EP34" i="34"/>
  <c r="GP34" i="34"/>
  <c r="GC34" i="34"/>
  <c r="FP34" i="34"/>
  <c r="FC34" i="34"/>
  <c r="HC34" i="34"/>
  <c r="HP34" i="34"/>
  <c r="EC34" i="34"/>
  <c r="DP34" i="34"/>
  <c r="DC34" i="34"/>
  <c r="CP34" i="34"/>
  <c r="BP34" i="34"/>
  <c r="CC34" i="34"/>
  <c r="BC34" i="34"/>
  <c r="AP34" i="34"/>
  <c r="KB42" i="34"/>
  <c r="LO42" i="34"/>
  <c r="JB42" i="34"/>
  <c r="KO42" i="34"/>
  <c r="MB42" i="34"/>
  <c r="JO42" i="34"/>
  <c r="IO42" i="34"/>
  <c r="LB42" i="34"/>
  <c r="IB42" i="34"/>
  <c r="FO42" i="34"/>
  <c r="HB42" i="34"/>
  <c r="EO42" i="34"/>
  <c r="GB42" i="34"/>
  <c r="HO42" i="34"/>
  <c r="GO42" i="34"/>
  <c r="FB42" i="34"/>
  <c r="EB42" i="34"/>
  <c r="CO42" i="34"/>
  <c r="DB42" i="34"/>
  <c r="DO42" i="34"/>
  <c r="CB42" i="34"/>
  <c r="BB42" i="34"/>
  <c r="BO42" i="34"/>
  <c r="AO42" i="34"/>
  <c r="JP36" i="34"/>
  <c r="LC36" i="34"/>
  <c r="IP36" i="34"/>
  <c r="KC36" i="34"/>
  <c r="LP36" i="34"/>
  <c r="MC36" i="34"/>
  <c r="KP36" i="34"/>
  <c r="FC36" i="34"/>
  <c r="HC36" i="34"/>
  <c r="GC36" i="34"/>
  <c r="FP36" i="34"/>
  <c r="EP36" i="34"/>
  <c r="JC36" i="34"/>
  <c r="GP36" i="34"/>
  <c r="IC36" i="34"/>
  <c r="HP36" i="34"/>
  <c r="DP36" i="34"/>
  <c r="DC36" i="34"/>
  <c r="CP36" i="34"/>
  <c r="EC36" i="34"/>
  <c r="CC36" i="34"/>
  <c r="BP36" i="34"/>
  <c r="BC36" i="34"/>
  <c r="AP36" i="34"/>
  <c r="IP35" i="34"/>
  <c r="LP35" i="34"/>
  <c r="KC35" i="34"/>
  <c r="JP35" i="34"/>
  <c r="JC35" i="34"/>
  <c r="MC35" i="34"/>
  <c r="KP35" i="34"/>
  <c r="LC35" i="34"/>
  <c r="IC35" i="34"/>
  <c r="GC35" i="34"/>
  <c r="GP35" i="34"/>
  <c r="HC35" i="34"/>
  <c r="HP35" i="34"/>
  <c r="EP35" i="34"/>
  <c r="FP35" i="34"/>
  <c r="FC35" i="34"/>
  <c r="DP35" i="34"/>
  <c r="EC35" i="34"/>
  <c r="CP35" i="34"/>
  <c r="DC35" i="34"/>
  <c r="BP35" i="34"/>
  <c r="CC35" i="34"/>
  <c r="BC35" i="34"/>
  <c r="AP35" i="34"/>
  <c r="LC37" i="34"/>
  <c r="KP37" i="34"/>
  <c r="IP37" i="34"/>
  <c r="LP37" i="34"/>
  <c r="MC37" i="34"/>
  <c r="JP37" i="34"/>
  <c r="JC37" i="34"/>
  <c r="KC37" i="34"/>
  <c r="FC37" i="34"/>
  <c r="EP37" i="34"/>
  <c r="IC37" i="34"/>
  <c r="HP37" i="34"/>
  <c r="HC37" i="34"/>
  <c r="GP37" i="34"/>
  <c r="FP37" i="34"/>
  <c r="GC37" i="34"/>
  <c r="EC37" i="34"/>
  <c r="DP37" i="34"/>
  <c r="DC37" i="34"/>
  <c r="CP37" i="34"/>
  <c r="BP37" i="34"/>
  <c r="CC37" i="34"/>
  <c r="AP37" i="34"/>
  <c r="BC37" i="34"/>
  <c r="J42" i="34"/>
  <c r="O37" i="34"/>
  <c r="O40" i="34"/>
  <c r="L40" i="34"/>
  <c r="J40" i="34"/>
  <c r="O36" i="34"/>
  <c r="O39" i="34"/>
  <c r="L39" i="34"/>
  <c r="J39" i="34"/>
  <c r="AG40" i="33"/>
  <c r="AE40" i="33"/>
  <c r="AD40" i="33"/>
  <c r="Y40" i="33"/>
  <c r="W40" i="33"/>
  <c r="AG39" i="33"/>
  <c r="AE39" i="33"/>
  <c r="AD39" i="33"/>
  <c r="Y39" i="33"/>
  <c r="W39" i="33"/>
  <c r="AG37" i="33"/>
  <c r="AE37" i="33"/>
  <c r="AD37" i="33"/>
  <c r="Y37" i="33"/>
  <c r="W37" i="33"/>
  <c r="AG36" i="33"/>
  <c r="AE36" i="33"/>
  <c r="AD36" i="33"/>
  <c r="Y36" i="33"/>
  <c r="W36" i="33"/>
  <c r="AG35" i="33"/>
  <c r="AE35" i="33"/>
  <c r="AD35" i="33"/>
  <c r="Y35" i="33"/>
  <c r="W35" i="33"/>
  <c r="AG34" i="33"/>
  <c r="AE34" i="33"/>
  <c r="AD34" i="33"/>
  <c r="Y34" i="33"/>
  <c r="W34" i="33"/>
  <c r="AG46" i="33" l="1"/>
  <c r="AG47" i="33" s="1"/>
  <c r="BF37" i="34"/>
  <c r="BD37" i="34"/>
  <c r="BE37" i="34" s="1"/>
  <c r="GD37" i="34"/>
  <c r="GE37" i="34" s="1"/>
  <c r="GF37" i="34"/>
  <c r="KD37" i="34"/>
  <c r="KE37" i="34" s="1"/>
  <c r="KF37" i="34"/>
  <c r="AS35" i="34"/>
  <c r="AQ35" i="34"/>
  <c r="AR35" i="34" s="1"/>
  <c r="FD35" i="34"/>
  <c r="FE35" i="34" s="1"/>
  <c r="FF35" i="34"/>
  <c r="LF35" i="34"/>
  <c r="LD35" i="34"/>
  <c r="LE35" i="34" s="1"/>
  <c r="AQ36" i="34"/>
  <c r="AR36" i="34" s="1"/>
  <c r="AS36" i="34"/>
  <c r="HS36" i="34"/>
  <c r="HQ36" i="34"/>
  <c r="HR36" i="34" s="1"/>
  <c r="FD36" i="34"/>
  <c r="FE36" i="34" s="1"/>
  <c r="FF36" i="34"/>
  <c r="AO44" i="34"/>
  <c r="AO45" i="34" s="1"/>
  <c r="AS42" i="34"/>
  <c r="AQ42" i="34"/>
  <c r="AR42" i="34" s="1"/>
  <c r="FF42" i="34"/>
  <c r="FD42" i="34"/>
  <c r="FE42" i="34" s="1"/>
  <c r="FB44" i="34"/>
  <c r="FB45" i="34" s="1"/>
  <c r="LB44" i="34"/>
  <c r="LB45" i="34" s="1"/>
  <c r="LF42" i="34"/>
  <c r="LD42" i="34"/>
  <c r="LE42" i="34" s="1"/>
  <c r="AS34" i="34"/>
  <c r="AQ34" i="34"/>
  <c r="AR34" i="34" s="1"/>
  <c r="HS34" i="34"/>
  <c r="HQ34" i="34"/>
  <c r="HR34" i="34" s="1"/>
  <c r="KF34" i="34"/>
  <c r="KD34" i="34"/>
  <c r="KE34" i="34" s="1"/>
  <c r="AS37" i="34"/>
  <c r="AQ37" i="34"/>
  <c r="AR37" i="34" s="1"/>
  <c r="FS37" i="34"/>
  <c r="FQ37" i="34"/>
  <c r="FR37" i="34" s="1"/>
  <c r="JD37" i="34"/>
  <c r="JE37" i="34" s="1"/>
  <c r="JF37" i="34"/>
  <c r="BD35" i="34"/>
  <c r="BE35" i="34" s="1"/>
  <c r="BF35" i="34"/>
  <c r="FS35" i="34"/>
  <c r="FQ35" i="34"/>
  <c r="FR35" i="34" s="1"/>
  <c r="KQ35" i="34"/>
  <c r="KR35" i="34" s="1"/>
  <c r="KS35" i="34"/>
  <c r="BD36" i="34"/>
  <c r="BE36" i="34" s="1"/>
  <c r="BF36" i="34"/>
  <c r="IF36" i="34"/>
  <c r="ID36" i="34"/>
  <c r="IE36" i="34" s="1"/>
  <c r="KS36" i="34"/>
  <c r="KQ36" i="34"/>
  <c r="KR36" i="34" s="1"/>
  <c r="BO44" i="34"/>
  <c r="BO45" i="34" s="1"/>
  <c r="BQ42" i="34"/>
  <c r="BR42" i="34" s="1"/>
  <c r="BS42" i="34"/>
  <c r="GS42" i="34"/>
  <c r="GQ42" i="34"/>
  <c r="GR42" i="34" s="1"/>
  <c r="GO44" i="34"/>
  <c r="GO45" i="34" s="1"/>
  <c r="IO44" i="34"/>
  <c r="IO45" i="34" s="1"/>
  <c r="IS42" i="34"/>
  <c r="IQ42" i="34"/>
  <c r="IR42" i="34" s="1"/>
  <c r="BF34" i="34"/>
  <c r="BD34" i="34"/>
  <c r="BE34" i="34" s="1"/>
  <c r="HF34" i="34"/>
  <c r="HD34" i="34"/>
  <c r="HE34" i="34" s="1"/>
  <c r="JQ34" i="34"/>
  <c r="JR34" i="34" s="1"/>
  <c r="JS34" i="34"/>
  <c r="CF37" i="34"/>
  <c r="CD37" i="34"/>
  <c r="CE37" i="34" s="1"/>
  <c r="GQ37" i="34"/>
  <c r="GR37" i="34" s="1"/>
  <c r="GS37" i="34"/>
  <c r="JS37" i="34"/>
  <c r="JQ37" i="34"/>
  <c r="JR37" i="34" s="1"/>
  <c r="CD35" i="34"/>
  <c r="CE35" i="34" s="1"/>
  <c r="CF35" i="34"/>
  <c r="ES35" i="34"/>
  <c r="EQ35" i="34"/>
  <c r="ER35" i="34" s="1"/>
  <c r="MF35" i="34"/>
  <c r="MD35" i="34"/>
  <c r="ME35" i="34" s="1"/>
  <c r="BS36" i="34"/>
  <c r="BQ36" i="34"/>
  <c r="BR36" i="34" s="1"/>
  <c r="GQ36" i="34"/>
  <c r="GR36" i="34" s="1"/>
  <c r="GS36" i="34"/>
  <c r="MF36" i="34"/>
  <c r="MD36" i="34"/>
  <c r="ME36" i="34" s="1"/>
  <c r="BB44" i="34"/>
  <c r="BB45" i="34" s="1"/>
  <c r="BF42" i="34"/>
  <c r="BD42" i="34"/>
  <c r="BE42" i="34" s="1"/>
  <c r="HS42" i="34"/>
  <c r="HO44" i="34"/>
  <c r="HO45" i="34" s="1"/>
  <c r="HQ42" i="34"/>
  <c r="HR42" i="34" s="1"/>
  <c r="JS42" i="34"/>
  <c r="JQ42" i="34"/>
  <c r="JR42" i="34" s="1"/>
  <c r="JO44" i="34"/>
  <c r="JO45" i="34" s="1"/>
  <c r="CF34" i="34"/>
  <c r="CD34" i="34"/>
  <c r="CE34" i="34" s="1"/>
  <c r="FD34" i="34"/>
  <c r="FE34" i="34" s="1"/>
  <c r="FF34" i="34"/>
  <c r="MF34" i="34"/>
  <c r="MD34" i="34"/>
  <c r="ME34" i="34" s="1"/>
  <c r="BS37" i="34"/>
  <c r="BQ37" i="34"/>
  <c r="BR37" i="34" s="1"/>
  <c r="HD37" i="34"/>
  <c r="HE37" i="34" s="1"/>
  <c r="HF37" i="34"/>
  <c r="MD37" i="34"/>
  <c r="ME37" i="34" s="1"/>
  <c r="MF37" i="34"/>
  <c r="BQ35" i="34"/>
  <c r="BR35" i="34" s="1"/>
  <c r="BS35" i="34"/>
  <c r="HS35" i="34"/>
  <c r="HQ35" i="34"/>
  <c r="HR35" i="34" s="1"/>
  <c r="JD35" i="34"/>
  <c r="JE35" i="34" s="1"/>
  <c r="JF35" i="34"/>
  <c r="CD36" i="34"/>
  <c r="CE36" i="34" s="1"/>
  <c r="CF36" i="34"/>
  <c r="JF36" i="34"/>
  <c r="JD36" i="34"/>
  <c r="JE36" i="34" s="1"/>
  <c r="LS36" i="34"/>
  <c r="LQ36" i="34"/>
  <c r="LR36" i="34" s="1"/>
  <c r="CB44" i="34"/>
  <c r="CB45" i="34" s="1"/>
  <c r="CD42" i="34"/>
  <c r="CE42" i="34" s="1"/>
  <c r="CF42" i="34"/>
  <c r="GF42" i="34"/>
  <c r="GB44" i="34"/>
  <c r="GB45" i="34" s="1"/>
  <c r="GD42" i="34"/>
  <c r="GE42" i="34" s="1"/>
  <c r="MF42" i="34"/>
  <c r="MB44" i="34"/>
  <c r="MB45" i="34" s="1"/>
  <c r="MD42" i="34"/>
  <c r="ME42" i="34" s="1"/>
  <c r="BS34" i="34"/>
  <c r="BQ34" i="34"/>
  <c r="BR34" i="34" s="1"/>
  <c r="FS34" i="34"/>
  <c r="FQ34" i="34"/>
  <c r="FR34" i="34" s="1"/>
  <c r="KS34" i="34"/>
  <c r="KQ34" i="34"/>
  <c r="KR34" i="34" s="1"/>
  <c r="CS37" i="34"/>
  <c r="CQ37" i="34"/>
  <c r="CR37" i="34" s="1"/>
  <c r="HS37" i="34"/>
  <c r="HQ37" i="34"/>
  <c r="HR37" i="34" s="1"/>
  <c r="LS37" i="34"/>
  <c r="LQ37" i="34"/>
  <c r="LR37" i="34" s="1"/>
  <c r="DF35" i="34"/>
  <c r="DD35" i="34"/>
  <c r="DE35" i="34" s="1"/>
  <c r="HF35" i="34"/>
  <c r="HD35" i="34"/>
  <c r="HE35" i="34" s="1"/>
  <c r="JQ35" i="34"/>
  <c r="JR35" i="34" s="1"/>
  <c r="JS35" i="34"/>
  <c r="EF36" i="34"/>
  <c r="ED36" i="34"/>
  <c r="EE36" i="34" s="1"/>
  <c r="EQ36" i="34"/>
  <c r="ER36" i="34" s="1"/>
  <c r="ES36" i="34"/>
  <c r="KF36" i="34"/>
  <c r="KD36" i="34"/>
  <c r="KE36" i="34" s="1"/>
  <c r="DO44" i="34"/>
  <c r="DO45" i="34" s="1"/>
  <c r="DS42" i="34"/>
  <c r="DQ42" i="34"/>
  <c r="DR42" i="34" s="1"/>
  <c r="ES42" i="34"/>
  <c r="EQ42" i="34"/>
  <c r="ER42" i="34" s="1"/>
  <c r="EO44" i="34"/>
  <c r="EO45" i="34" s="1"/>
  <c r="KS42" i="34"/>
  <c r="KQ42" i="34"/>
  <c r="KR42" i="34" s="1"/>
  <c r="KO44" i="34"/>
  <c r="KO45" i="34" s="1"/>
  <c r="CQ34" i="34"/>
  <c r="CR34" i="34" s="1"/>
  <c r="CS34" i="34"/>
  <c r="GD34" i="34"/>
  <c r="GE34" i="34" s="1"/>
  <c r="GF34" i="34"/>
  <c r="IS34" i="34"/>
  <c r="IQ34" i="34"/>
  <c r="IR34" i="34" s="1"/>
  <c r="DF37" i="34"/>
  <c r="DD37" i="34"/>
  <c r="DE37" i="34" s="1"/>
  <c r="ID37" i="34"/>
  <c r="IE37" i="34" s="1"/>
  <c r="IF37" i="34"/>
  <c r="IS37" i="34"/>
  <c r="IQ37" i="34"/>
  <c r="IR37" i="34" s="1"/>
  <c r="CQ35" i="34"/>
  <c r="CR35" i="34" s="1"/>
  <c r="CS35" i="34"/>
  <c r="GS35" i="34"/>
  <c r="GQ35" i="34"/>
  <c r="GR35" i="34" s="1"/>
  <c r="KF35" i="34"/>
  <c r="KD35" i="34"/>
  <c r="KE35" i="34" s="1"/>
  <c r="CS36" i="34"/>
  <c r="CQ36" i="34"/>
  <c r="CR36" i="34" s="1"/>
  <c r="FS36" i="34"/>
  <c r="FQ36" i="34"/>
  <c r="FR36" i="34" s="1"/>
  <c r="IS36" i="34"/>
  <c r="IQ36" i="34"/>
  <c r="IR36" i="34" s="1"/>
  <c r="DB44" i="34"/>
  <c r="DB45" i="34" s="1"/>
  <c r="DF42" i="34"/>
  <c r="DD42" i="34"/>
  <c r="DE42" i="34" s="1"/>
  <c r="HF42" i="34"/>
  <c r="HB44" i="34"/>
  <c r="HB45" i="34" s="1"/>
  <c r="HD42" i="34"/>
  <c r="HE42" i="34" s="1"/>
  <c r="JB44" i="34"/>
  <c r="JB45" i="34" s="1"/>
  <c r="JF42" i="34"/>
  <c r="JD42" i="34"/>
  <c r="JE42" i="34" s="1"/>
  <c r="DD34" i="34"/>
  <c r="DE34" i="34" s="1"/>
  <c r="DF34" i="34"/>
  <c r="GS34" i="34"/>
  <c r="GQ34" i="34"/>
  <c r="GR34" i="34" s="1"/>
  <c r="JF34" i="34"/>
  <c r="JD34" i="34"/>
  <c r="JE34" i="34" s="1"/>
  <c r="DS37" i="34"/>
  <c r="DQ37" i="34"/>
  <c r="DR37" i="34" s="1"/>
  <c r="EQ37" i="34"/>
  <c r="ER37" i="34" s="1"/>
  <c r="ES37" i="34"/>
  <c r="KQ37" i="34"/>
  <c r="KR37" i="34" s="1"/>
  <c r="KS37" i="34"/>
  <c r="EF35" i="34"/>
  <c r="ED35" i="34"/>
  <c r="EE35" i="34" s="1"/>
  <c r="GD35" i="34"/>
  <c r="GE35" i="34" s="1"/>
  <c r="GF35" i="34"/>
  <c r="LS35" i="34"/>
  <c r="LQ35" i="34"/>
  <c r="LR35" i="34" s="1"/>
  <c r="DF36" i="34"/>
  <c r="DD36" i="34"/>
  <c r="DE36" i="34" s="1"/>
  <c r="GD36" i="34"/>
  <c r="GE36" i="34" s="1"/>
  <c r="GF36" i="34"/>
  <c r="LD36" i="34"/>
  <c r="LE36" i="34" s="1"/>
  <c r="LF36" i="34"/>
  <c r="CO44" i="34"/>
  <c r="CO45" i="34" s="1"/>
  <c r="CS42" i="34"/>
  <c r="CQ42" i="34"/>
  <c r="CR42" i="34" s="1"/>
  <c r="FS42" i="34"/>
  <c r="FO44" i="34"/>
  <c r="FO45" i="34" s="1"/>
  <c r="FQ42" i="34"/>
  <c r="FR42" i="34" s="1"/>
  <c r="LO44" i="34"/>
  <c r="LO45" i="34" s="1"/>
  <c r="LS42" i="34"/>
  <c r="LQ42" i="34"/>
  <c r="LR42" i="34" s="1"/>
  <c r="DQ34" i="34"/>
  <c r="DR34" i="34" s="1"/>
  <c r="DS34" i="34"/>
  <c r="ES34" i="34"/>
  <c r="EQ34" i="34"/>
  <c r="ER34" i="34" s="1"/>
  <c r="LS34" i="34"/>
  <c r="LQ34" i="34"/>
  <c r="LR34" i="34" s="1"/>
  <c r="EF37" i="34"/>
  <c r="ED37" i="34"/>
  <c r="EE37" i="34" s="1"/>
  <c r="FD37" i="34"/>
  <c r="FE37" i="34" s="1"/>
  <c r="FF37" i="34"/>
  <c r="LD37" i="34"/>
  <c r="LE37" i="34" s="1"/>
  <c r="LF37" i="34"/>
  <c r="DS35" i="34"/>
  <c r="DQ35" i="34"/>
  <c r="DR35" i="34" s="1"/>
  <c r="IF35" i="34"/>
  <c r="ID35" i="34"/>
  <c r="IE35" i="34" s="1"/>
  <c r="IQ35" i="34"/>
  <c r="IR35" i="34" s="1"/>
  <c r="IS35" i="34"/>
  <c r="DS36" i="34"/>
  <c r="DQ36" i="34"/>
  <c r="DR36" i="34" s="1"/>
  <c r="HD36" i="34"/>
  <c r="HE36" i="34" s="1"/>
  <c r="HF36" i="34"/>
  <c r="JS36" i="34"/>
  <c r="JQ36" i="34"/>
  <c r="JR36" i="34" s="1"/>
  <c r="EB44" i="34"/>
  <c r="EB45" i="34" s="1"/>
  <c r="EF42" i="34"/>
  <c r="ED42" i="34"/>
  <c r="EE42" i="34" s="1"/>
  <c r="IF42" i="34"/>
  <c r="IB44" i="34"/>
  <c r="IB45" i="34" s="1"/>
  <c r="ID42" i="34"/>
  <c r="IE42" i="34" s="1"/>
  <c r="KB44" i="34"/>
  <c r="KB45" i="34" s="1"/>
  <c r="KF42" i="34"/>
  <c r="KD42" i="34"/>
  <c r="KE42" i="34" s="1"/>
  <c r="EF34" i="34"/>
  <c r="ED34" i="34"/>
  <c r="EE34" i="34" s="1"/>
  <c r="ID34" i="34"/>
  <c r="IE34" i="34" s="1"/>
  <c r="IF34" i="34"/>
  <c r="LF34" i="34"/>
  <c r="LD34" i="34"/>
  <c r="LE34" i="34" s="1"/>
  <c r="J42" i="33" l="1"/>
  <c r="J40" i="33"/>
  <c r="J39" i="33"/>
  <c r="L40" i="33"/>
  <c r="L39" i="33"/>
  <c r="L35" i="33"/>
  <c r="L36" i="33"/>
  <c r="L37" i="33"/>
  <c r="L34" i="33"/>
  <c r="J35" i="33"/>
  <c r="J36" i="33"/>
  <c r="J37" i="33"/>
  <c r="J34" i="33"/>
  <c r="O47" i="33" l="1"/>
  <c r="T40" i="33"/>
  <c r="R40" i="33"/>
  <c r="Q40" i="33"/>
  <c r="T39" i="33"/>
  <c r="R39" i="33"/>
  <c r="Q39" i="33"/>
  <c r="R37" i="33"/>
  <c r="Q37" i="33"/>
  <c r="R36" i="33"/>
  <c r="Q36" i="33"/>
  <c r="T36" i="33" s="1"/>
  <c r="R35" i="33"/>
  <c r="Q35" i="33"/>
  <c r="R34" i="33"/>
  <c r="Q34" i="33"/>
  <c r="T37" i="33" l="1"/>
  <c r="T34" i="33"/>
  <c r="L9" i="12" l="1"/>
  <c r="J9" i="12"/>
  <c r="G9" i="12"/>
  <c r="E9" i="12"/>
  <c r="L8" i="12"/>
  <c r="J8" i="12"/>
  <c r="G8" i="12"/>
  <c r="E8" i="12"/>
  <c r="G7" i="12"/>
  <c r="E7" i="12"/>
  <c r="G6" i="12"/>
  <c r="E6" i="12"/>
  <c r="G5" i="12"/>
  <c r="E5" i="12"/>
  <c r="G4" i="12"/>
  <c r="E4" i="12"/>
  <c r="L9" i="11"/>
  <c r="J9" i="11"/>
  <c r="G9" i="11"/>
  <c r="E9" i="11"/>
  <c r="L8" i="11"/>
  <c r="J8" i="11"/>
  <c r="G8" i="11"/>
  <c r="E8" i="11"/>
  <c r="G7" i="11"/>
  <c r="E7" i="11"/>
  <c r="G6" i="11"/>
  <c r="E6" i="11"/>
  <c r="G5" i="11"/>
  <c r="E5" i="11"/>
  <c r="G4" i="11"/>
  <c r="E4" i="11"/>
  <c r="L9" i="10"/>
  <c r="J9" i="10"/>
  <c r="G9" i="10"/>
  <c r="E9" i="10"/>
  <c r="L8" i="10"/>
  <c r="J8" i="10"/>
  <c r="G8" i="10"/>
  <c r="E8" i="10"/>
  <c r="G7" i="10"/>
  <c r="E7" i="10"/>
  <c r="G6" i="10"/>
  <c r="E6" i="10"/>
  <c r="G5" i="10"/>
  <c r="E5" i="10"/>
  <c r="G4" i="10"/>
  <c r="E4" i="10"/>
  <c r="L8" i="8"/>
  <c r="L9" i="8"/>
  <c r="J9" i="8"/>
  <c r="J8" i="8"/>
  <c r="G9" i="8"/>
  <c r="G8" i="8"/>
  <c r="G7" i="8"/>
  <c r="G6" i="8"/>
  <c r="G5" i="8"/>
  <c r="G4" i="8"/>
  <c r="E9" i="8"/>
  <c r="E8" i="8"/>
  <c r="E7" i="8"/>
  <c r="E6" i="8"/>
  <c r="E5" i="8"/>
  <c r="E4" i="8"/>
  <c r="F7" i="34" l="1"/>
  <c r="F7" i="33"/>
  <c r="F8" i="34"/>
  <c r="F8" i="33"/>
  <c r="G10" i="34"/>
  <c r="G10" i="33"/>
  <c r="F14" i="34"/>
  <c r="F14" i="33"/>
  <c r="F21" i="34"/>
  <c r="F21" i="33"/>
  <c r="F28" i="34"/>
  <c r="F28" i="33"/>
  <c r="G11" i="34"/>
  <c r="G11" i="33"/>
  <c r="F10" i="34"/>
  <c r="F10" i="33"/>
  <c r="F18" i="34"/>
  <c r="F18" i="33"/>
  <c r="F22" i="34"/>
  <c r="F22" i="33"/>
  <c r="F25" i="34"/>
  <c r="F25" i="33"/>
  <c r="F29" i="34"/>
  <c r="F29" i="33"/>
  <c r="F32" i="34"/>
  <c r="F32" i="33"/>
  <c r="G14" i="34"/>
  <c r="G14" i="33"/>
  <c r="F15" i="34"/>
  <c r="F15" i="33"/>
  <c r="G18" i="34"/>
  <c r="G18" i="33"/>
  <c r="G22" i="34"/>
  <c r="G22" i="33"/>
  <c r="G25" i="34"/>
  <c r="G25" i="33"/>
  <c r="G29" i="34"/>
  <c r="G29" i="33"/>
  <c r="G32" i="34"/>
  <c r="G32" i="33"/>
  <c r="G8" i="34"/>
  <c r="G8" i="33"/>
  <c r="G21" i="34"/>
  <c r="G21" i="33"/>
  <c r="G15" i="34"/>
  <c r="G15" i="33"/>
  <c r="G6" i="34"/>
  <c r="G6" i="33"/>
  <c r="F16" i="34"/>
  <c r="F16" i="33"/>
  <c r="F23" i="34"/>
  <c r="F23" i="33"/>
  <c r="F30" i="34"/>
  <c r="F30" i="33"/>
  <c r="F9" i="34"/>
  <c r="F9" i="33"/>
  <c r="G28" i="34"/>
  <c r="G28" i="33"/>
  <c r="F11" i="34"/>
  <c r="F11" i="33"/>
  <c r="G7" i="34"/>
  <c r="G7" i="33"/>
  <c r="G16" i="34"/>
  <c r="G16" i="33"/>
  <c r="G23" i="34"/>
  <c r="G23" i="33"/>
  <c r="G30" i="34"/>
  <c r="G30" i="33"/>
  <c r="F6" i="34"/>
  <c r="F6" i="33"/>
  <c r="F13" i="34"/>
  <c r="F13" i="33"/>
  <c r="F17" i="34"/>
  <c r="F17" i="33"/>
  <c r="F20" i="34"/>
  <c r="F20" i="33"/>
  <c r="F24" i="34"/>
  <c r="F24" i="33"/>
  <c r="F27" i="34"/>
  <c r="F27" i="33"/>
  <c r="F31" i="34"/>
  <c r="F31" i="33"/>
  <c r="G9" i="34"/>
  <c r="G9" i="33"/>
  <c r="G13" i="34"/>
  <c r="G13" i="33"/>
  <c r="G17" i="34"/>
  <c r="G17" i="33"/>
  <c r="G20" i="34"/>
  <c r="G20" i="33"/>
  <c r="G24" i="34"/>
  <c r="G24" i="33"/>
  <c r="G27" i="34"/>
  <c r="G27" i="33"/>
  <c r="G31" i="34"/>
  <c r="G31" i="33"/>
  <c r="P28" i="34"/>
  <c r="M9" i="12"/>
  <c r="H9" i="12" s="1"/>
  <c r="M4" i="10"/>
  <c r="H4" i="10" s="1"/>
  <c r="M6" i="11"/>
  <c r="I6" i="11" s="1"/>
  <c r="M6" i="12"/>
  <c r="H6" i="12" s="1"/>
  <c r="M7" i="10"/>
  <c r="I7" i="10" s="1"/>
  <c r="M9" i="11"/>
  <c r="H9" i="11" s="1"/>
  <c r="M8" i="12"/>
  <c r="I8" i="12" s="1"/>
  <c r="M8" i="11"/>
  <c r="I8" i="11" s="1"/>
  <c r="M8" i="10"/>
  <c r="I8" i="10" s="1"/>
  <c r="M5" i="11"/>
  <c r="I5" i="11" s="1"/>
  <c r="M4" i="12"/>
  <c r="I4" i="12" s="1"/>
  <c r="M6" i="10"/>
  <c r="I6" i="10" s="1"/>
  <c r="M9" i="10"/>
  <c r="M7" i="12"/>
  <c r="I7" i="12" s="1"/>
  <c r="M5" i="10"/>
  <c r="I5" i="10" s="1"/>
  <c r="M4" i="11"/>
  <c r="I4" i="11" s="1"/>
  <c r="M7" i="11"/>
  <c r="H7" i="11" s="1"/>
  <c r="M5" i="12"/>
  <c r="I5" i="12" s="1"/>
  <c r="N9" i="29"/>
  <c r="N6" i="29"/>
  <c r="P32" i="34" l="1"/>
  <c r="P31" i="34"/>
  <c r="R31" i="34" s="1"/>
  <c r="P11" i="34"/>
  <c r="P15" i="34"/>
  <c r="JP27" i="33"/>
  <c r="HP27" i="33"/>
  <c r="LP27" i="33"/>
  <c r="MC27" i="33"/>
  <c r="IC27" i="33"/>
  <c r="KC27" i="33"/>
  <c r="IP27" i="33"/>
  <c r="LC27" i="33"/>
  <c r="KP27" i="33"/>
  <c r="JC27" i="33"/>
  <c r="GP27" i="33"/>
  <c r="HC27" i="33"/>
  <c r="FP27" i="33"/>
  <c r="EC27" i="33"/>
  <c r="GC27" i="33"/>
  <c r="EP27" i="33"/>
  <c r="FC27" i="33"/>
  <c r="BP27" i="33"/>
  <c r="CC27" i="33"/>
  <c r="CP27" i="33"/>
  <c r="AP27" i="33"/>
  <c r="DP27" i="33"/>
  <c r="DC27" i="33"/>
  <c r="BC27" i="33"/>
  <c r="MC13" i="33"/>
  <c r="LP13" i="33"/>
  <c r="KP13" i="33"/>
  <c r="KC13" i="33"/>
  <c r="JP13" i="33"/>
  <c r="JC13" i="33"/>
  <c r="IP13" i="33"/>
  <c r="IC13" i="33"/>
  <c r="HP13" i="33"/>
  <c r="LC13" i="33"/>
  <c r="FP13" i="33"/>
  <c r="EC13" i="33"/>
  <c r="HC13" i="33"/>
  <c r="GC13" i="33"/>
  <c r="EP13" i="33"/>
  <c r="GP13" i="33"/>
  <c r="FC13" i="33"/>
  <c r="DP13" i="33"/>
  <c r="CP13" i="33"/>
  <c r="BP13" i="33"/>
  <c r="DC13" i="33"/>
  <c r="CC13" i="33"/>
  <c r="BC13" i="33"/>
  <c r="AP13" i="33"/>
  <c r="MC10" i="33"/>
  <c r="LP10" i="33"/>
  <c r="LC10" i="33"/>
  <c r="KP10" i="33"/>
  <c r="KC10" i="33"/>
  <c r="JP10" i="33"/>
  <c r="JC10" i="33"/>
  <c r="IP10" i="33"/>
  <c r="IC10" i="33"/>
  <c r="HP10" i="33"/>
  <c r="HC10" i="33"/>
  <c r="FC10" i="33"/>
  <c r="DP10" i="33"/>
  <c r="FP10" i="33"/>
  <c r="GC10" i="33"/>
  <c r="EC10" i="33"/>
  <c r="GP10" i="33"/>
  <c r="DC10" i="33"/>
  <c r="CC10" i="33"/>
  <c r="EP10" i="33"/>
  <c r="CP10" i="33"/>
  <c r="BP10" i="33"/>
  <c r="BC10" i="33"/>
  <c r="AP10" i="33"/>
  <c r="P10" i="34"/>
  <c r="S10" i="34" s="1"/>
  <c r="P14" i="34"/>
  <c r="R14" i="34" s="1"/>
  <c r="MC9" i="33"/>
  <c r="LP9" i="33"/>
  <c r="HP9" i="33"/>
  <c r="IC9" i="33"/>
  <c r="IP9" i="33"/>
  <c r="JC9" i="33"/>
  <c r="LC9" i="33"/>
  <c r="KP9" i="33"/>
  <c r="KC9" i="33"/>
  <c r="JP9" i="33"/>
  <c r="HC9" i="33"/>
  <c r="FC9" i="33"/>
  <c r="DP9" i="33"/>
  <c r="FP9" i="33"/>
  <c r="GC9" i="33"/>
  <c r="EC9" i="33"/>
  <c r="EP9" i="33"/>
  <c r="CP9" i="33"/>
  <c r="BP9" i="33"/>
  <c r="DC9" i="33"/>
  <c r="GP9" i="33"/>
  <c r="CC9" i="33"/>
  <c r="BC9" i="33"/>
  <c r="AP9" i="33"/>
  <c r="KP29" i="33"/>
  <c r="IC29" i="33"/>
  <c r="JP29" i="33"/>
  <c r="LC29" i="33"/>
  <c r="IP29" i="33"/>
  <c r="LP29" i="33"/>
  <c r="KC29" i="33"/>
  <c r="JC29" i="33"/>
  <c r="HP29" i="33"/>
  <c r="MC29" i="33"/>
  <c r="FP29" i="33"/>
  <c r="EC29" i="33"/>
  <c r="HC29" i="33"/>
  <c r="GC29" i="33"/>
  <c r="EP29" i="33"/>
  <c r="FC29" i="33"/>
  <c r="DP29" i="33"/>
  <c r="GP29" i="33"/>
  <c r="BP29" i="33"/>
  <c r="AP29" i="33"/>
  <c r="CC29" i="33"/>
  <c r="CP29" i="33"/>
  <c r="BC29" i="33"/>
  <c r="DC29" i="33"/>
  <c r="MC14" i="33"/>
  <c r="LP14" i="33"/>
  <c r="KC14" i="33"/>
  <c r="IP14" i="33"/>
  <c r="KP14" i="33"/>
  <c r="LC14" i="33"/>
  <c r="JP14" i="33"/>
  <c r="IC14" i="33"/>
  <c r="HP14" i="33"/>
  <c r="JC14" i="33"/>
  <c r="DP14" i="33"/>
  <c r="HC14" i="33"/>
  <c r="GC14" i="33"/>
  <c r="FC14" i="33"/>
  <c r="EC14" i="33"/>
  <c r="DC14" i="33"/>
  <c r="GP14" i="33"/>
  <c r="FP14" i="33"/>
  <c r="CC14" i="33"/>
  <c r="EP14" i="33"/>
  <c r="CP14" i="33"/>
  <c r="AP14" i="33"/>
  <c r="BP14" i="33"/>
  <c r="BC14" i="33"/>
  <c r="LP24" i="33"/>
  <c r="KC24" i="33"/>
  <c r="MC24" i="33"/>
  <c r="KP24" i="33"/>
  <c r="JC24" i="33"/>
  <c r="LC24" i="33"/>
  <c r="HP24" i="33"/>
  <c r="IC24" i="33"/>
  <c r="JP24" i="33"/>
  <c r="IP24" i="33"/>
  <c r="GC24" i="33"/>
  <c r="EP24" i="33"/>
  <c r="FC24" i="33"/>
  <c r="DP24" i="33"/>
  <c r="GP24" i="33"/>
  <c r="EC24" i="33"/>
  <c r="FP24" i="33"/>
  <c r="HC24" i="33"/>
  <c r="DC24" i="33"/>
  <c r="BP24" i="33"/>
  <c r="CC24" i="33"/>
  <c r="AP24" i="33"/>
  <c r="BC24" i="33"/>
  <c r="CP24" i="33"/>
  <c r="MC6" i="33"/>
  <c r="LP6" i="33"/>
  <c r="HP6" i="33"/>
  <c r="IC6" i="33"/>
  <c r="IP6" i="33"/>
  <c r="JC6" i="33"/>
  <c r="JP6" i="33"/>
  <c r="KC6" i="33"/>
  <c r="LC6" i="33"/>
  <c r="KP6" i="33"/>
  <c r="HC6" i="33"/>
  <c r="DP6" i="33"/>
  <c r="FP6" i="33"/>
  <c r="EC6" i="33"/>
  <c r="GC6" i="33"/>
  <c r="EP6" i="33"/>
  <c r="DC6" i="33"/>
  <c r="FC6" i="33"/>
  <c r="CC6" i="33"/>
  <c r="GP6" i="33"/>
  <c r="CP6" i="33"/>
  <c r="AP6" i="33"/>
  <c r="BC6" i="33"/>
  <c r="BP6" i="33"/>
  <c r="MC30" i="33"/>
  <c r="IC30" i="33"/>
  <c r="LC30" i="33"/>
  <c r="JP30" i="33"/>
  <c r="KC30" i="33"/>
  <c r="IP30" i="33"/>
  <c r="LP30" i="33"/>
  <c r="KP30" i="33"/>
  <c r="JC30" i="33"/>
  <c r="HP30" i="33"/>
  <c r="FP30" i="33"/>
  <c r="EP30" i="33"/>
  <c r="GP30" i="33"/>
  <c r="EC30" i="33"/>
  <c r="FC30" i="33"/>
  <c r="GC30" i="33"/>
  <c r="DP30" i="33"/>
  <c r="HC30" i="33"/>
  <c r="CP30" i="33"/>
  <c r="BP30" i="33"/>
  <c r="AP30" i="33"/>
  <c r="DC30" i="33"/>
  <c r="BC30" i="33"/>
  <c r="CC30" i="33"/>
  <c r="LP15" i="33"/>
  <c r="MC15" i="33"/>
  <c r="KC15" i="33"/>
  <c r="IP15" i="33"/>
  <c r="HP15" i="33"/>
  <c r="LC15" i="33"/>
  <c r="JP15" i="33"/>
  <c r="IC15" i="33"/>
  <c r="JC15" i="33"/>
  <c r="HC15" i="33"/>
  <c r="KP15" i="33"/>
  <c r="GC15" i="33"/>
  <c r="EP15" i="33"/>
  <c r="GP15" i="33"/>
  <c r="EC15" i="33"/>
  <c r="FC15" i="33"/>
  <c r="DP15" i="33"/>
  <c r="CP15" i="33"/>
  <c r="BP15" i="33"/>
  <c r="DC15" i="33"/>
  <c r="FP15" i="33"/>
  <c r="CC15" i="33"/>
  <c r="AP15" i="33"/>
  <c r="BC15" i="33"/>
  <c r="IC25" i="33"/>
  <c r="KC25" i="33"/>
  <c r="MC25" i="33"/>
  <c r="LP25" i="33"/>
  <c r="IP25" i="33"/>
  <c r="KP25" i="33"/>
  <c r="JC25" i="33"/>
  <c r="JP25" i="33"/>
  <c r="HP25" i="33"/>
  <c r="FC25" i="33"/>
  <c r="DP25" i="33"/>
  <c r="GP25" i="33"/>
  <c r="LC25" i="33"/>
  <c r="EP25" i="33"/>
  <c r="EC25" i="33"/>
  <c r="GC25" i="33"/>
  <c r="FP25" i="33"/>
  <c r="HC25" i="33"/>
  <c r="BP25" i="33"/>
  <c r="CC25" i="33"/>
  <c r="CP25" i="33"/>
  <c r="DC25" i="33"/>
  <c r="BC25" i="33"/>
  <c r="AP25" i="33"/>
  <c r="LP20" i="33"/>
  <c r="MC20" i="33"/>
  <c r="JC20" i="33"/>
  <c r="HP20" i="33"/>
  <c r="KP20" i="33"/>
  <c r="KC20" i="33"/>
  <c r="IP20" i="33"/>
  <c r="LC20" i="33"/>
  <c r="JP20" i="33"/>
  <c r="IC20" i="33"/>
  <c r="FP20" i="33"/>
  <c r="EC20" i="33"/>
  <c r="HC20" i="33"/>
  <c r="GC20" i="33"/>
  <c r="EP20" i="33"/>
  <c r="DP20" i="33"/>
  <c r="GP20" i="33"/>
  <c r="FC20" i="33"/>
  <c r="CC20" i="33"/>
  <c r="CP20" i="33"/>
  <c r="BP20" i="33"/>
  <c r="DC20" i="33"/>
  <c r="BC20" i="33"/>
  <c r="AP20" i="33"/>
  <c r="MC11" i="33"/>
  <c r="LP11" i="33"/>
  <c r="LC11" i="33"/>
  <c r="KP11" i="33"/>
  <c r="KC11" i="33"/>
  <c r="JP11" i="33"/>
  <c r="JC11" i="33"/>
  <c r="IP11" i="33"/>
  <c r="IC11" i="33"/>
  <c r="HP11" i="33"/>
  <c r="GP11" i="33"/>
  <c r="FC11" i="33"/>
  <c r="DP11" i="33"/>
  <c r="FP11" i="33"/>
  <c r="HC11" i="33"/>
  <c r="EC11" i="33"/>
  <c r="CP11" i="33"/>
  <c r="GC11" i="33"/>
  <c r="BP11" i="33"/>
  <c r="DC11" i="33"/>
  <c r="EP11" i="33"/>
  <c r="CC11" i="33"/>
  <c r="BC11" i="33"/>
  <c r="AP11" i="33"/>
  <c r="MC23" i="33"/>
  <c r="LP23" i="33"/>
  <c r="KC23" i="33"/>
  <c r="IP23" i="33"/>
  <c r="JC23" i="33"/>
  <c r="HP23" i="33"/>
  <c r="LC23" i="33"/>
  <c r="IC23" i="33"/>
  <c r="JP23" i="33"/>
  <c r="KP23" i="33"/>
  <c r="HC23" i="33"/>
  <c r="FC23" i="33"/>
  <c r="FP23" i="33"/>
  <c r="GC23" i="33"/>
  <c r="DP23" i="33"/>
  <c r="GP23" i="33"/>
  <c r="EP23" i="33"/>
  <c r="EC23" i="33"/>
  <c r="BP23" i="33"/>
  <c r="CC23" i="33"/>
  <c r="CP23" i="33"/>
  <c r="DC23" i="33"/>
  <c r="BC23" i="33"/>
  <c r="AP23" i="33"/>
  <c r="LP22" i="33"/>
  <c r="MC22" i="33"/>
  <c r="LC22" i="33"/>
  <c r="JP22" i="33"/>
  <c r="IC22" i="33"/>
  <c r="KC22" i="33"/>
  <c r="IP22" i="33"/>
  <c r="JC22" i="33"/>
  <c r="HP22" i="33"/>
  <c r="KP22" i="33"/>
  <c r="GC22" i="33"/>
  <c r="EC22" i="33"/>
  <c r="GP22" i="33"/>
  <c r="EP22" i="33"/>
  <c r="FP22" i="33"/>
  <c r="HC22" i="33"/>
  <c r="DP22" i="33"/>
  <c r="FC22" i="33"/>
  <c r="CC22" i="33"/>
  <c r="CP22" i="33"/>
  <c r="BP22" i="33"/>
  <c r="DC22" i="33"/>
  <c r="BC22" i="33"/>
  <c r="AP22" i="33"/>
  <c r="KP28" i="33"/>
  <c r="HP28" i="33"/>
  <c r="JP28" i="33"/>
  <c r="LP28" i="33"/>
  <c r="LC28" i="33"/>
  <c r="IC28" i="33"/>
  <c r="MC28" i="33"/>
  <c r="KC28" i="33"/>
  <c r="JC28" i="33"/>
  <c r="IP28" i="33"/>
  <c r="GP28" i="33"/>
  <c r="HC28" i="33"/>
  <c r="FP28" i="33"/>
  <c r="EC28" i="33"/>
  <c r="GC28" i="33"/>
  <c r="EP28" i="33"/>
  <c r="FC28" i="33"/>
  <c r="DP28" i="33"/>
  <c r="BP28" i="33"/>
  <c r="CC28" i="33"/>
  <c r="CP28" i="33"/>
  <c r="BC28" i="33"/>
  <c r="DC28" i="33"/>
  <c r="AP28" i="33"/>
  <c r="MC8" i="33"/>
  <c r="LP8" i="33"/>
  <c r="HP8" i="33"/>
  <c r="IC8" i="33"/>
  <c r="IP8" i="33"/>
  <c r="JC8" i="33"/>
  <c r="JP8" i="33"/>
  <c r="KC8" i="33"/>
  <c r="LC8" i="33"/>
  <c r="KP8" i="33"/>
  <c r="HC8" i="33"/>
  <c r="FC8" i="33"/>
  <c r="DP8" i="33"/>
  <c r="FP8" i="33"/>
  <c r="GC8" i="33"/>
  <c r="EC8" i="33"/>
  <c r="DC8" i="33"/>
  <c r="CC8" i="33"/>
  <c r="EP8" i="33"/>
  <c r="GP8" i="33"/>
  <c r="CP8" i="33"/>
  <c r="BP8" i="33"/>
  <c r="BC8" i="33"/>
  <c r="AP8" i="33"/>
  <c r="LP31" i="33"/>
  <c r="KC31" i="33"/>
  <c r="MC31" i="33"/>
  <c r="IP31" i="33"/>
  <c r="KP31" i="33"/>
  <c r="HP31" i="33"/>
  <c r="LC31" i="33"/>
  <c r="JC31" i="33"/>
  <c r="JP31" i="33"/>
  <c r="IC31" i="33"/>
  <c r="GP31" i="33"/>
  <c r="HC31" i="33"/>
  <c r="FP31" i="33"/>
  <c r="EP31" i="33"/>
  <c r="DP31" i="33"/>
  <c r="FC31" i="33"/>
  <c r="GC31" i="33"/>
  <c r="EC31" i="33"/>
  <c r="BP31" i="33"/>
  <c r="DC31" i="33"/>
  <c r="CC31" i="33"/>
  <c r="AP31" i="33"/>
  <c r="BC31" i="33"/>
  <c r="CP31" i="33"/>
  <c r="MC17" i="33"/>
  <c r="LP17" i="33"/>
  <c r="LC17" i="33"/>
  <c r="JP17" i="33"/>
  <c r="IC17" i="33"/>
  <c r="JC17" i="33"/>
  <c r="HP17" i="33"/>
  <c r="KP17" i="33"/>
  <c r="KC17" i="33"/>
  <c r="IP17" i="33"/>
  <c r="GC17" i="33"/>
  <c r="EP17" i="33"/>
  <c r="DP17" i="33"/>
  <c r="FP17" i="33"/>
  <c r="EC17" i="33"/>
  <c r="HC17" i="33"/>
  <c r="GP17" i="33"/>
  <c r="FC17" i="33"/>
  <c r="BP17" i="33"/>
  <c r="CC17" i="33"/>
  <c r="CP17" i="33"/>
  <c r="BC17" i="33"/>
  <c r="DC17" i="33"/>
  <c r="AP17" i="33"/>
  <c r="LP16" i="33"/>
  <c r="MC16" i="33"/>
  <c r="KP16" i="33"/>
  <c r="LC16" i="33"/>
  <c r="JP16" i="33"/>
  <c r="IC16" i="33"/>
  <c r="KC16" i="33"/>
  <c r="IP16" i="33"/>
  <c r="JC16" i="33"/>
  <c r="HP16" i="33"/>
  <c r="HC16" i="33"/>
  <c r="GC16" i="33"/>
  <c r="EP16" i="33"/>
  <c r="DP16" i="33"/>
  <c r="GP16" i="33"/>
  <c r="FC16" i="33"/>
  <c r="CC16" i="33"/>
  <c r="FP16" i="33"/>
  <c r="EC16" i="33"/>
  <c r="CP16" i="33"/>
  <c r="BP16" i="33"/>
  <c r="BC16" i="33"/>
  <c r="DC16" i="33"/>
  <c r="AP16" i="33"/>
  <c r="IC32" i="33"/>
  <c r="IP32" i="33"/>
  <c r="LP32" i="33"/>
  <c r="JC32" i="33"/>
  <c r="MC32" i="33"/>
  <c r="JP32" i="33"/>
  <c r="KC32" i="33"/>
  <c r="LC32" i="33"/>
  <c r="HP32" i="33"/>
  <c r="KP32" i="33"/>
  <c r="GP32" i="33"/>
  <c r="EP32" i="33"/>
  <c r="HC32" i="33"/>
  <c r="FC32" i="33"/>
  <c r="FP32" i="33"/>
  <c r="DP32" i="33"/>
  <c r="GC32" i="33"/>
  <c r="EC32" i="33"/>
  <c r="BC32" i="33"/>
  <c r="CC32" i="33"/>
  <c r="DC32" i="33"/>
  <c r="CP32" i="33"/>
  <c r="BP32" i="33"/>
  <c r="AP32" i="33"/>
  <c r="MC18" i="33"/>
  <c r="LP18" i="33"/>
  <c r="KC18" i="33"/>
  <c r="IP18" i="33"/>
  <c r="LC18" i="33"/>
  <c r="JP18" i="33"/>
  <c r="IC18" i="33"/>
  <c r="KP18" i="33"/>
  <c r="JC18" i="33"/>
  <c r="HP18" i="33"/>
  <c r="DP18" i="33"/>
  <c r="GP18" i="33"/>
  <c r="FC18" i="33"/>
  <c r="HC18" i="33"/>
  <c r="GC18" i="33"/>
  <c r="EP18" i="33"/>
  <c r="FP18" i="33"/>
  <c r="EC18" i="33"/>
  <c r="BP18" i="33"/>
  <c r="CC18" i="33"/>
  <c r="CP18" i="33"/>
  <c r="DC18" i="33"/>
  <c r="AP18" i="33"/>
  <c r="BC18" i="33"/>
  <c r="LP21" i="33"/>
  <c r="MC21" i="33"/>
  <c r="KP21" i="33"/>
  <c r="LC21" i="33"/>
  <c r="JP21" i="33"/>
  <c r="IC21" i="33"/>
  <c r="KC21" i="33"/>
  <c r="IP21" i="33"/>
  <c r="JC21" i="33"/>
  <c r="HP21" i="33"/>
  <c r="GC21" i="33"/>
  <c r="EC21" i="33"/>
  <c r="GP21" i="33"/>
  <c r="EP21" i="33"/>
  <c r="DP21" i="33"/>
  <c r="FP21" i="33"/>
  <c r="HC21" i="33"/>
  <c r="FC21" i="33"/>
  <c r="BP21" i="33"/>
  <c r="DC21" i="33"/>
  <c r="CC21" i="33"/>
  <c r="CP21" i="33"/>
  <c r="AP21" i="33"/>
  <c r="BC21" i="33"/>
  <c r="MC7" i="33"/>
  <c r="LP7" i="33"/>
  <c r="HP7" i="33"/>
  <c r="IC7" i="33"/>
  <c r="IP7" i="33"/>
  <c r="JC7" i="33"/>
  <c r="JP7" i="33"/>
  <c r="KC7" i="33"/>
  <c r="LC7" i="33"/>
  <c r="KP7" i="33"/>
  <c r="HC7" i="33"/>
  <c r="FC7" i="33"/>
  <c r="DP7" i="33"/>
  <c r="FP7" i="33"/>
  <c r="GC7" i="33"/>
  <c r="EC7" i="33"/>
  <c r="GP7" i="33"/>
  <c r="CP7" i="33"/>
  <c r="BP7" i="33"/>
  <c r="DC7" i="33"/>
  <c r="CC7" i="33"/>
  <c r="EP7" i="33"/>
  <c r="AP7" i="33"/>
  <c r="BC7" i="33"/>
  <c r="P24" i="34"/>
  <c r="Q24" i="34" s="1"/>
  <c r="P6" i="34"/>
  <c r="S6" i="34" s="1"/>
  <c r="P20" i="34"/>
  <c r="Q20" i="34" s="1"/>
  <c r="P8" i="34"/>
  <c r="Q8" i="34" s="1"/>
  <c r="KC31" i="34"/>
  <c r="IP31" i="34"/>
  <c r="KP31" i="34"/>
  <c r="LC31" i="34"/>
  <c r="JP31" i="34"/>
  <c r="MC31" i="34"/>
  <c r="JC31" i="34"/>
  <c r="LP31" i="34"/>
  <c r="EP31" i="34"/>
  <c r="IC31" i="34"/>
  <c r="HP31" i="34"/>
  <c r="HC31" i="34"/>
  <c r="GP31" i="34"/>
  <c r="GC31" i="34"/>
  <c r="FP31" i="34"/>
  <c r="FC31" i="34"/>
  <c r="DP31" i="34"/>
  <c r="EC31" i="34"/>
  <c r="CP31" i="34"/>
  <c r="DC31" i="34"/>
  <c r="BP31" i="34"/>
  <c r="CC31" i="34"/>
  <c r="AP31" i="34"/>
  <c r="BC31" i="34"/>
  <c r="JC17" i="34"/>
  <c r="LC17" i="34"/>
  <c r="JP17" i="34"/>
  <c r="LP17" i="34"/>
  <c r="MC17" i="34"/>
  <c r="KC17" i="34"/>
  <c r="IP17" i="34"/>
  <c r="KP17" i="34"/>
  <c r="HP17" i="34"/>
  <c r="FP17" i="34"/>
  <c r="IC17" i="34"/>
  <c r="GC17" i="34"/>
  <c r="GP17" i="34"/>
  <c r="EP17" i="34"/>
  <c r="HC17" i="34"/>
  <c r="FC17" i="34"/>
  <c r="DC17" i="34"/>
  <c r="DP17" i="34"/>
  <c r="BP17" i="34"/>
  <c r="EC17" i="34"/>
  <c r="CC17" i="34"/>
  <c r="CP17" i="34"/>
  <c r="BC17" i="34"/>
  <c r="AP17" i="34"/>
  <c r="LP16" i="34"/>
  <c r="KC16" i="34"/>
  <c r="IP16" i="34"/>
  <c r="MC16" i="34"/>
  <c r="KP16" i="34"/>
  <c r="JC16" i="34"/>
  <c r="JP16" i="34"/>
  <c r="LC16" i="34"/>
  <c r="HP16" i="34"/>
  <c r="FP16" i="34"/>
  <c r="IC16" i="34"/>
  <c r="GC16" i="34"/>
  <c r="GP16" i="34"/>
  <c r="EP16" i="34"/>
  <c r="FC16" i="34"/>
  <c r="EC16" i="34"/>
  <c r="HC16" i="34"/>
  <c r="CP16" i="34"/>
  <c r="DC16" i="34"/>
  <c r="BP16" i="34"/>
  <c r="DP16" i="34"/>
  <c r="CC16" i="34"/>
  <c r="BC16" i="34"/>
  <c r="AP16" i="34"/>
  <c r="KP32" i="34"/>
  <c r="LC32" i="34"/>
  <c r="LP32" i="34"/>
  <c r="IP32" i="34"/>
  <c r="MC32" i="34"/>
  <c r="JP32" i="34"/>
  <c r="JC32" i="34"/>
  <c r="KC32" i="34"/>
  <c r="IC32" i="34"/>
  <c r="HP32" i="34"/>
  <c r="HC32" i="34"/>
  <c r="GP32" i="34"/>
  <c r="GC32" i="34"/>
  <c r="FP32" i="34"/>
  <c r="FC32" i="34"/>
  <c r="EP32" i="34"/>
  <c r="EC32" i="34"/>
  <c r="CP32" i="34"/>
  <c r="DC32" i="34"/>
  <c r="DP32" i="34"/>
  <c r="BP32" i="34"/>
  <c r="AP32" i="34"/>
  <c r="CC32" i="34"/>
  <c r="BC32" i="34"/>
  <c r="LP18" i="34"/>
  <c r="JC18" i="34"/>
  <c r="MC18" i="34"/>
  <c r="JP18" i="34"/>
  <c r="KC18" i="34"/>
  <c r="LC18" i="34"/>
  <c r="IP18" i="34"/>
  <c r="KP18" i="34"/>
  <c r="FP18" i="34"/>
  <c r="HP18" i="34"/>
  <c r="GC18" i="34"/>
  <c r="IC18" i="34"/>
  <c r="GP18" i="34"/>
  <c r="EP18" i="34"/>
  <c r="HC18" i="34"/>
  <c r="FC18" i="34"/>
  <c r="CP18" i="34"/>
  <c r="DP18" i="34"/>
  <c r="CC18" i="34"/>
  <c r="DC18" i="34"/>
  <c r="EC18" i="34"/>
  <c r="BP18" i="34"/>
  <c r="AP18" i="34"/>
  <c r="BC18" i="34"/>
  <c r="MC21" i="34"/>
  <c r="JP21" i="34"/>
  <c r="KC21" i="34"/>
  <c r="KP21" i="34"/>
  <c r="IP21" i="34"/>
  <c r="LP21" i="34"/>
  <c r="JC21" i="34"/>
  <c r="LC21" i="34"/>
  <c r="GC21" i="34"/>
  <c r="HP21" i="34"/>
  <c r="FC21" i="34"/>
  <c r="GP21" i="34"/>
  <c r="IC21" i="34"/>
  <c r="FP21" i="34"/>
  <c r="EP21" i="34"/>
  <c r="CP21" i="34"/>
  <c r="DC21" i="34"/>
  <c r="HC21" i="34"/>
  <c r="DP21" i="34"/>
  <c r="EC21" i="34"/>
  <c r="BP21" i="34"/>
  <c r="CC21" i="34"/>
  <c r="AP21" i="34"/>
  <c r="BC21" i="34"/>
  <c r="LP7" i="34"/>
  <c r="JC7" i="34"/>
  <c r="KP7" i="34"/>
  <c r="MC7" i="34"/>
  <c r="JP7" i="34"/>
  <c r="LC7" i="34"/>
  <c r="KC7" i="34"/>
  <c r="IP7" i="34"/>
  <c r="GC7" i="34"/>
  <c r="IC7" i="34"/>
  <c r="GP7" i="34"/>
  <c r="EP7" i="34"/>
  <c r="HC7" i="34"/>
  <c r="FC7" i="34"/>
  <c r="HP7" i="34"/>
  <c r="FP7" i="34"/>
  <c r="EC7" i="34"/>
  <c r="CP7" i="34"/>
  <c r="DC7" i="34"/>
  <c r="DP7" i="34"/>
  <c r="CC7" i="34"/>
  <c r="BP7" i="34"/>
  <c r="BC7" i="34"/>
  <c r="AP7" i="34"/>
  <c r="P17" i="34"/>
  <c r="S17" i="34" s="1"/>
  <c r="AC27" i="34"/>
  <c r="AD27" i="34" s="1"/>
  <c r="JC27" i="34"/>
  <c r="LC27" i="34"/>
  <c r="JP27" i="34"/>
  <c r="LP27" i="34"/>
  <c r="MC27" i="34"/>
  <c r="IP27" i="34"/>
  <c r="KP27" i="34"/>
  <c r="KC27" i="34"/>
  <c r="IC27" i="34"/>
  <c r="GP27" i="34"/>
  <c r="FP27" i="34"/>
  <c r="EP27" i="34"/>
  <c r="HP27" i="34"/>
  <c r="HC27" i="34"/>
  <c r="GC27" i="34"/>
  <c r="FC27" i="34"/>
  <c r="EC27" i="34"/>
  <c r="CP27" i="34"/>
  <c r="DC27" i="34"/>
  <c r="DP27" i="34"/>
  <c r="BP27" i="34"/>
  <c r="CC27" i="34"/>
  <c r="AP27" i="34"/>
  <c r="BC27" i="34"/>
  <c r="AC13" i="34"/>
  <c r="AE13" i="34" s="1"/>
  <c r="LC13" i="34"/>
  <c r="JC13" i="34"/>
  <c r="JP13" i="34"/>
  <c r="LP13" i="34"/>
  <c r="KC13" i="34"/>
  <c r="MC13" i="34"/>
  <c r="KP13" i="34"/>
  <c r="IP13" i="34"/>
  <c r="HP13" i="34"/>
  <c r="IC13" i="34"/>
  <c r="EP13" i="34"/>
  <c r="FP13" i="34"/>
  <c r="HC13" i="34"/>
  <c r="GC13" i="34"/>
  <c r="FC13" i="34"/>
  <c r="GP13" i="34"/>
  <c r="DC13" i="34"/>
  <c r="BP13" i="34"/>
  <c r="DP13" i="34"/>
  <c r="CC13" i="34"/>
  <c r="EC13" i="34"/>
  <c r="CP13" i="34"/>
  <c r="BC13" i="34"/>
  <c r="AP13" i="34"/>
  <c r="P16" i="34"/>
  <c r="R16" i="34" s="1"/>
  <c r="AC9" i="34"/>
  <c r="AF9" i="34" s="1"/>
  <c r="LC9" i="34"/>
  <c r="JC9" i="34"/>
  <c r="LP9" i="34"/>
  <c r="JP9" i="34"/>
  <c r="MC9" i="34"/>
  <c r="KC9" i="34"/>
  <c r="KP9" i="34"/>
  <c r="IP9" i="34"/>
  <c r="GP9" i="34"/>
  <c r="EP9" i="34"/>
  <c r="HC9" i="34"/>
  <c r="FC9" i="34"/>
  <c r="HP9" i="34"/>
  <c r="FP9" i="34"/>
  <c r="GC9" i="34"/>
  <c r="IC9" i="34"/>
  <c r="EC9" i="34"/>
  <c r="CP9" i="34"/>
  <c r="DC9" i="34"/>
  <c r="DP9" i="34"/>
  <c r="CC9" i="34"/>
  <c r="BP9" i="34"/>
  <c r="BC9" i="34"/>
  <c r="AP9" i="34"/>
  <c r="P18" i="34"/>
  <c r="R18" i="34" s="1"/>
  <c r="AC29" i="34"/>
  <c r="AF29" i="34" s="1"/>
  <c r="KC29" i="34"/>
  <c r="IP29" i="34"/>
  <c r="KP29" i="34"/>
  <c r="LC29" i="34"/>
  <c r="JC29" i="34"/>
  <c r="MC29" i="34"/>
  <c r="JP29" i="34"/>
  <c r="LP29" i="34"/>
  <c r="FP29" i="34"/>
  <c r="IC29" i="34"/>
  <c r="GC29" i="34"/>
  <c r="GP29" i="34"/>
  <c r="FC29" i="34"/>
  <c r="HP29" i="34"/>
  <c r="EP29" i="34"/>
  <c r="HC29" i="34"/>
  <c r="DC29" i="34"/>
  <c r="DP29" i="34"/>
  <c r="EC29" i="34"/>
  <c r="CP29" i="34"/>
  <c r="CC29" i="34"/>
  <c r="BP29" i="34"/>
  <c r="AP29" i="34"/>
  <c r="BC29" i="34"/>
  <c r="AC10" i="34"/>
  <c r="AF10" i="34" s="1"/>
  <c r="LC10" i="34"/>
  <c r="JC10" i="34"/>
  <c r="LP10" i="34"/>
  <c r="JP10" i="34"/>
  <c r="MC10" i="34"/>
  <c r="KC10" i="34"/>
  <c r="KP10" i="34"/>
  <c r="IP10" i="34"/>
  <c r="HP10" i="34"/>
  <c r="EP10" i="34"/>
  <c r="IC10" i="34"/>
  <c r="FC10" i="34"/>
  <c r="GC10" i="34"/>
  <c r="GP10" i="34"/>
  <c r="FP10" i="34"/>
  <c r="HC10" i="34"/>
  <c r="DP10" i="34"/>
  <c r="EC10" i="34"/>
  <c r="CP10" i="34"/>
  <c r="DC10" i="34"/>
  <c r="CC10" i="34"/>
  <c r="BP10" i="34"/>
  <c r="BC10" i="34"/>
  <c r="AP10" i="34"/>
  <c r="AC14" i="34"/>
  <c r="AE14" i="34" s="1"/>
  <c r="LP14" i="34"/>
  <c r="KC14" i="34"/>
  <c r="IP14" i="34"/>
  <c r="MC14" i="34"/>
  <c r="KP14" i="34"/>
  <c r="JC14" i="34"/>
  <c r="JP14" i="34"/>
  <c r="LC14" i="34"/>
  <c r="HC14" i="34"/>
  <c r="EP14" i="34"/>
  <c r="HP14" i="34"/>
  <c r="FP14" i="34"/>
  <c r="EC14" i="34"/>
  <c r="GP14" i="34"/>
  <c r="IC14" i="34"/>
  <c r="GC14" i="34"/>
  <c r="FC14" i="34"/>
  <c r="DC14" i="34"/>
  <c r="CC14" i="34"/>
  <c r="DP14" i="34"/>
  <c r="CP14" i="34"/>
  <c r="AP14" i="34"/>
  <c r="BC14" i="34"/>
  <c r="BP14" i="34"/>
  <c r="LP6" i="34"/>
  <c r="JC6" i="34"/>
  <c r="KP6" i="34"/>
  <c r="MC6" i="34"/>
  <c r="JP6" i="34"/>
  <c r="LC6" i="34"/>
  <c r="KC6" i="34"/>
  <c r="IP6" i="34"/>
  <c r="IC6" i="34"/>
  <c r="GC6" i="34"/>
  <c r="GP6" i="34"/>
  <c r="EP6" i="34"/>
  <c r="HC6" i="34"/>
  <c r="FC6" i="34"/>
  <c r="HP6" i="34"/>
  <c r="FP6" i="34"/>
  <c r="EC6" i="34"/>
  <c r="CP6" i="34"/>
  <c r="DC6" i="34"/>
  <c r="DP6" i="34"/>
  <c r="CC6" i="34"/>
  <c r="AP6" i="34"/>
  <c r="BP6" i="34"/>
  <c r="BC6" i="34"/>
  <c r="JC15" i="34"/>
  <c r="LC15" i="34"/>
  <c r="JP15" i="34"/>
  <c r="LP15" i="34"/>
  <c r="KC15" i="34"/>
  <c r="IP15" i="34"/>
  <c r="MC15" i="34"/>
  <c r="KP15" i="34"/>
  <c r="GC15" i="34"/>
  <c r="IC15" i="34"/>
  <c r="EP15" i="34"/>
  <c r="GP15" i="34"/>
  <c r="FC15" i="34"/>
  <c r="HC15" i="34"/>
  <c r="HP15" i="34"/>
  <c r="DC15" i="34"/>
  <c r="FP15" i="34"/>
  <c r="CC15" i="34"/>
  <c r="DP15" i="34"/>
  <c r="CP15" i="34"/>
  <c r="EC15" i="34"/>
  <c r="BP15" i="34"/>
  <c r="AP15" i="34"/>
  <c r="BC15" i="34"/>
  <c r="AC25" i="34"/>
  <c r="AD25" i="34" s="1"/>
  <c r="JC25" i="34"/>
  <c r="LP25" i="34"/>
  <c r="JP25" i="34"/>
  <c r="MC25" i="34"/>
  <c r="KP25" i="34"/>
  <c r="IP25" i="34"/>
  <c r="LC25" i="34"/>
  <c r="KC25" i="34"/>
  <c r="EP25" i="34"/>
  <c r="FC25" i="34"/>
  <c r="IC25" i="34"/>
  <c r="HP25" i="34"/>
  <c r="HC25" i="34"/>
  <c r="GP25" i="34"/>
  <c r="GC25" i="34"/>
  <c r="CP25" i="34"/>
  <c r="DC25" i="34"/>
  <c r="DP25" i="34"/>
  <c r="EC25" i="34"/>
  <c r="FP25" i="34"/>
  <c r="BP25" i="34"/>
  <c r="CC25" i="34"/>
  <c r="AP25" i="34"/>
  <c r="BC25" i="34"/>
  <c r="P21" i="34"/>
  <c r="S21" i="34" s="1"/>
  <c r="P29" i="34"/>
  <c r="R29" i="34" s="1"/>
  <c r="AC30" i="34"/>
  <c r="AE30" i="34" s="1"/>
  <c r="KC30" i="34"/>
  <c r="IP30" i="34"/>
  <c r="KP30" i="34"/>
  <c r="LC30" i="34"/>
  <c r="JP30" i="34"/>
  <c r="MC30" i="34"/>
  <c r="JC30" i="34"/>
  <c r="LP30" i="34"/>
  <c r="HP30" i="34"/>
  <c r="IC30" i="34"/>
  <c r="FP30" i="34"/>
  <c r="GC30" i="34"/>
  <c r="EP30" i="34"/>
  <c r="HC30" i="34"/>
  <c r="GP30" i="34"/>
  <c r="FC30" i="34"/>
  <c r="EC30" i="34"/>
  <c r="CP30" i="34"/>
  <c r="DC30" i="34"/>
  <c r="DP30" i="34"/>
  <c r="AP30" i="34"/>
  <c r="BP30" i="34"/>
  <c r="CC30" i="34"/>
  <c r="BC30" i="34"/>
  <c r="P30" i="34"/>
  <c r="S30" i="34" s="1"/>
  <c r="P25" i="34"/>
  <c r="Q25" i="34" s="1"/>
  <c r="LP20" i="34"/>
  <c r="JP20" i="34"/>
  <c r="MC20" i="34"/>
  <c r="KC20" i="34"/>
  <c r="KP20" i="34"/>
  <c r="IP20" i="34"/>
  <c r="LC20" i="34"/>
  <c r="JC20" i="34"/>
  <c r="GC20" i="34"/>
  <c r="HP20" i="34"/>
  <c r="FC20" i="34"/>
  <c r="GP20" i="34"/>
  <c r="IC20" i="34"/>
  <c r="FP20" i="34"/>
  <c r="EP20" i="34"/>
  <c r="EC20" i="34"/>
  <c r="CP20" i="34"/>
  <c r="HC20" i="34"/>
  <c r="DC20" i="34"/>
  <c r="DP20" i="34"/>
  <c r="BP20" i="34"/>
  <c r="CC20" i="34"/>
  <c r="BC20" i="34"/>
  <c r="AP20" i="34"/>
  <c r="KC23" i="34"/>
  <c r="KP23" i="34"/>
  <c r="LP23" i="34"/>
  <c r="MC23" i="34"/>
  <c r="JC23" i="34"/>
  <c r="IP23" i="34"/>
  <c r="JP23" i="34"/>
  <c r="LC23" i="34"/>
  <c r="GC23" i="34"/>
  <c r="HP23" i="34"/>
  <c r="FC23" i="34"/>
  <c r="GP23" i="34"/>
  <c r="IC23" i="34"/>
  <c r="FP23" i="34"/>
  <c r="EP23" i="34"/>
  <c r="CP23" i="34"/>
  <c r="DC23" i="34"/>
  <c r="DP23" i="34"/>
  <c r="EC23" i="34"/>
  <c r="HC23" i="34"/>
  <c r="BP23" i="34"/>
  <c r="CC23" i="34"/>
  <c r="AP23" i="34"/>
  <c r="BC23" i="34"/>
  <c r="MC22" i="34"/>
  <c r="JP22" i="34"/>
  <c r="LP22" i="34"/>
  <c r="KC22" i="34"/>
  <c r="KP22" i="34"/>
  <c r="IP22" i="34"/>
  <c r="LC22" i="34"/>
  <c r="JC22" i="34"/>
  <c r="GC22" i="34"/>
  <c r="HP22" i="34"/>
  <c r="FC22" i="34"/>
  <c r="GP22" i="34"/>
  <c r="IC22" i="34"/>
  <c r="FP22" i="34"/>
  <c r="EP22" i="34"/>
  <c r="HC22" i="34"/>
  <c r="EC22" i="34"/>
  <c r="CP22" i="34"/>
  <c r="DC22" i="34"/>
  <c r="DP22" i="34"/>
  <c r="BP22" i="34"/>
  <c r="CC22" i="34"/>
  <c r="AP22" i="34"/>
  <c r="BC22" i="34"/>
  <c r="MC28" i="34"/>
  <c r="IP28" i="34"/>
  <c r="KP28" i="34"/>
  <c r="JC28" i="34"/>
  <c r="LC28" i="34"/>
  <c r="LP28" i="34"/>
  <c r="JP28" i="34"/>
  <c r="KC28" i="34"/>
  <c r="IC28" i="34"/>
  <c r="GC28" i="34"/>
  <c r="EP28" i="34"/>
  <c r="HC28" i="34"/>
  <c r="FP28" i="34"/>
  <c r="FC28" i="34"/>
  <c r="HP28" i="34"/>
  <c r="GP28" i="34"/>
  <c r="DP28" i="34"/>
  <c r="EC28" i="34"/>
  <c r="CP28" i="34"/>
  <c r="DC28" i="34"/>
  <c r="BP28" i="34"/>
  <c r="AP28" i="34"/>
  <c r="CC28" i="34"/>
  <c r="BC28" i="34"/>
  <c r="LP8" i="34"/>
  <c r="JC8" i="34"/>
  <c r="KP8" i="34"/>
  <c r="MC8" i="34"/>
  <c r="JP8" i="34"/>
  <c r="LC8" i="34"/>
  <c r="KC8" i="34"/>
  <c r="IP8" i="34"/>
  <c r="GP8" i="34"/>
  <c r="EP8" i="34"/>
  <c r="HC8" i="34"/>
  <c r="FC8" i="34"/>
  <c r="HP8" i="34"/>
  <c r="IC8" i="34"/>
  <c r="GC8" i="34"/>
  <c r="FP8" i="34"/>
  <c r="EC8" i="34"/>
  <c r="CP8" i="34"/>
  <c r="DC8" i="34"/>
  <c r="DP8" i="34"/>
  <c r="CC8" i="34"/>
  <c r="BP8" i="34"/>
  <c r="BC8" i="34"/>
  <c r="AP8" i="34"/>
  <c r="AC24" i="34"/>
  <c r="AF24" i="34" s="1"/>
  <c r="LC24" i="34"/>
  <c r="IP24" i="34"/>
  <c r="LP24" i="34"/>
  <c r="MC24" i="34"/>
  <c r="JC24" i="34"/>
  <c r="KC24" i="34"/>
  <c r="KP24" i="34"/>
  <c r="JP24" i="34"/>
  <c r="GC24" i="34"/>
  <c r="IC24" i="34"/>
  <c r="FC24" i="34"/>
  <c r="GP24" i="34"/>
  <c r="HC24" i="34"/>
  <c r="FP24" i="34"/>
  <c r="HP24" i="34"/>
  <c r="EP24" i="34"/>
  <c r="EC24" i="34"/>
  <c r="CP24" i="34"/>
  <c r="DC24" i="34"/>
  <c r="DP24" i="34"/>
  <c r="BP24" i="34"/>
  <c r="CC24" i="34"/>
  <c r="BC24" i="34"/>
  <c r="AP24" i="34"/>
  <c r="AC11" i="34"/>
  <c r="AF11" i="34" s="1"/>
  <c r="LC11" i="34"/>
  <c r="JC11" i="34"/>
  <c r="JP11" i="34"/>
  <c r="LP11" i="34"/>
  <c r="KC11" i="34"/>
  <c r="MC11" i="34"/>
  <c r="IP11" i="34"/>
  <c r="KP11" i="34"/>
  <c r="HP11" i="34"/>
  <c r="IC11" i="34"/>
  <c r="EP11" i="34"/>
  <c r="FP11" i="34"/>
  <c r="HC11" i="34"/>
  <c r="GC11" i="34"/>
  <c r="FC11" i="34"/>
  <c r="GP11" i="34"/>
  <c r="DP11" i="34"/>
  <c r="EC11" i="34"/>
  <c r="CP11" i="34"/>
  <c r="DC11" i="34"/>
  <c r="CC11" i="34"/>
  <c r="BP11" i="34"/>
  <c r="BC11" i="34"/>
  <c r="AP11" i="34"/>
  <c r="P7" i="34"/>
  <c r="Q7" i="34" s="1"/>
  <c r="P23" i="34"/>
  <c r="R23" i="34" s="1"/>
  <c r="P22" i="34"/>
  <c r="R22" i="34" s="1"/>
  <c r="AC9" i="33"/>
  <c r="P9" i="33"/>
  <c r="AC29" i="33"/>
  <c r="P29" i="33"/>
  <c r="AC10" i="33"/>
  <c r="P10" i="33"/>
  <c r="P27" i="34"/>
  <c r="Q27" i="34" s="1"/>
  <c r="AC24" i="33"/>
  <c r="P24" i="33"/>
  <c r="AC6" i="33"/>
  <c r="P6" i="33"/>
  <c r="AC30" i="33"/>
  <c r="P30" i="33"/>
  <c r="AC15" i="33"/>
  <c r="P15" i="33"/>
  <c r="AC25" i="33"/>
  <c r="P25" i="33"/>
  <c r="AC13" i="33"/>
  <c r="P13" i="33"/>
  <c r="AC14" i="33"/>
  <c r="P14" i="33"/>
  <c r="AC6" i="34"/>
  <c r="AC15" i="34"/>
  <c r="AC20" i="33"/>
  <c r="P20" i="33"/>
  <c r="AC11" i="33"/>
  <c r="P11" i="33"/>
  <c r="AC23" i="33"/>
  <c r="P23" i="33"/>
  <c r="AC22" i="33"/>
  <c r="P22" i="33"/>
  <c r="AC28" i="33"/>
  <c r="P28" i="33"/>
  <c r="AC8" i="33"/>
  <c r="P8" i="33"/>
  <c r="AC27" i="33"/>
  <c r="P27" i="33"/>
  <c r="AC20" i="34"/>
  <c r="AC23" i="34"/>
  <c r="AC22" i="34"/>
  <c r="AC28" i="34"/>
  <c r="AC8" i="34"/>
  <c r="P13" i="34"/>
  <c r="S13" i="34" s="1"/>
  <c r="AC31" i="33"/>
  <c r="P31" i="33"/>
  <c r="AC17" i="33"/>
  <c r="P17" i="33"/>
  <c r="AC16" i="33"/>
  <c r="P16" i="33"/>
  <c r="AC32" i="33"/>
  <c r="P32" i="33"/>
  <c r="AC18" i="33"/>
  <c r="P18" i="33"/>
  <c r="AC21" i="33"/>
  <c r="P21" i="33"/>
  <c r="AC7" i="33"/>
  <c r="P7" i="33"/>
  <c r="P9" i="34"/>
  <c r="Q9" i="34" s="1"/>
  <c r="AC31" i="34"/>
  <c r="AC17" i="34"/>
  <c r="AC16" i="34"/>
  <c r="AC32" i="34"/>
  <c r="AC18" i="34"/>
  <c r="AC21" i="34"/>
  <c r="AC7" i="34"/>
  <c r="S11" i="34"/>
  <c r="Q11" i="34"/>
  <c r="R11" i="34"/>
  <c r="Q32" i="34"/>
  <c r="R32" i="34"/>
  <c r="S32" i="34"/>
  <c r="R15" i="34"/>
  <c r="S15" i="34"/>
  <c r="Q15" i="34"/>
  <c r="Q28" i="34"/>
  <c r="S28" i="34"/>
  <c r="R28" i="34"/>
  <c r="I9" i="12"/>
  <c r="I4" i="10"/>
  <c r="H7" i="10"/>
  <c r="I6" i="12"/>
  <c r="H4" i="12"/>
  <c r="H5" i="11"/>
  <c r="H5" i="10"/>
  <c r="H8" i="12"/>
  <c r="H8" i="11"/>
  <c r="H6" i="11"/>
  <c r="I9" i="11"/>
  <c r="H8" i="10"/>
  <c r="H5" i="12"/>
  <c r="M10" i="10"/>
  <c r="H6" i="10"/>
  <c r="H9" i="10"/>
  <c r="M10" i="11"/>
  <c r="I7" i="11"/>
  <c r="M10" i="12"/>
  <c r="H4" i="11"/>
  <c r="I9" i="10"/>
  <c r="H7" i="12"/>
  <c r="C3" i="18"/>
  <c r="E10" i="18" s="1"/>
  <c r="C4" i="18"/>
  <c r="C5" i="18"/>
  <c r="C6" i="18"/>
  <c r="C7" i="18"/>
  <c r="C8" i="18"/>
  <c r="E5" i="18"/>
  <c r="C9" i="18"/>
  <c r="G37" i="29"/>
  <c r="H37" i="29"/>
  <c r="G38" i="29"/>
  <c r="H38" i="29"/>
  <c r="H34" i="29"/>
  <c r="G34" i="29"/>
  <c r="H26" i="29"/>
  <c r="G26" i="29"/>
  <c r="H23" i="29"/>
  <c r="G23" i="29"/>
  <c r="H22" i="29"/>
  <c r="G22" i="29"/>
  <c r="H20" i="29"/>
  <c r="G20" i="29"/>
  <c r="H19" i="29"/>
  <c r="G19" i="29"/>
  <c r="H17" i="29"/>
  <c r="G17" i="29"/>
  <c r="H16" i="29"/>
  <c r="G16" i="29"/>
  <c r="H14" i="29"/>
  <c r="G14" i="29"/>
  <c r="H13" i="29"/>
  <c r="G13" i="29"/>
  <c r="G10" i="29"/>
  <c r="H10" i="29"/>
  <c r="G11" i="29"/>
  <c r="H11" i="29"/>
  <c r="G7" i="29"/>
  <c r="H7" i="29"/>
  <c r="G8" i="29"/>
  <c r="H8" i="29"/>
  <c r="H55" i="29"/>
  <c r="G55" i="29"/>
  <c r="H52" i="29"/>
  <c r="G52" i="29"/>
  <c r="H50" i="29"/>
  <c r="G50" i="29"/>
  <c r="H47" i="29"/>
  <c r="G47" i="29"/>
  <c r="H45" i="29"/>
  <c r="G45" i="29"/>
  <c r="H43" i="29"/>
  <c r="G43" i="29"/>
  <c r="H41" i="29"/>
  <c r="G41" i="29"/>
  <c r="H35" i="29"/>
  <c r="G35" i="29"/>
  <c r="H32" i="29"/>
  <c r="G32" i="29"/>
  <c r="H31" i="29"/>
  <c r="G31" i="29"/>
  <c r="H29" i="29"/>
  <c r="G29" i="29"/>
  <c r="H28" i="29"/>
  <c r="G28" i="29"/>
  <c r="H25" i="29"/>
  <c r="G25" i="29"/>
  <c r="H5" i="29"/>
  <c r="G5" i="29"/>
  <c r="H4" i="29"/>
  <c r="G4" i="29"/>
  <c r="F79" i="27"/>
  <c r="H78" i="27"/>
  <c r="F78" i="27"/>
  <c r="I69" i="27"/>
  <c r="C69" i="27"/>
  <c r="K68" i="27"/>
  <c r="I68" i="27"/>
  <c r="E68" i="27"/>
  <c r="C68" i="27"/>
  <c r="Q59" i="27"/>
  <c r="N59" i="27"/>
  <c r="K59" i="27"/>
  <c r="H59" i="27"/>
  <c r="E59" i="27"/>
  <c r="B59" i="27"/>
  <c r="L58" i="27"/>
  <c r="K58" i="27"/>
  <c r="I58" i="27"/>
  <c r="H58" i="27"/>
  <c r="F58" i="27"/>
  <c r="E58" i="27"/>
  <c r="C58" i="27"/>
  <c r="B58" i="27"/>
  <c r="K44" i="27"/>
  <c r="H44" i="27"/>
  <c r="E44" i="27"/>
  <c r="B44" i="27"/>
  <c r="K37" i="27"/>
  <c r="H37" i="27"/>
  <c r="E37" i="27"/>
  <c r="B37" i="27"/>
  <c r="F18" i="22"/>
  <c r="C25" i="29" s="1"/>
  <c r="F29" i="22"/>
  <c r="C41" i="29" s="1"/>
  <c r="F30" i="22"/>
  <c r="B43" i="29" s="1"/>
  <c r="F32" i="22"/>
  <c r="B47" i="29" s="1"/>
  <c r="F13" i="22"/>
  <c r="B27" i="27" s="1"/>
  <c r="F15" i="22"/>
  <c r="B20" i="29" s="1"/>
  <c r="F12" i="22"/>
  <c r="B22" i="27" s="1"/>
  <c r="E16" i="19"/>
  <c r="O1" i="18"/>
  <c r="I1" i="19"/>
  <c r="E5" i="19"/>
  <c r="E6" i="19"/>
  <c r="E7" i="19"/>
  <c r="E8" i="19"/>
  <c r="E9" i="19"/>
  <c r="E10" i="19"/>
  <c r="E11" i="19"/>
  <c r="E12" i="19"/>
  <c r="E13" i="19"/>
  <c r="E14" i="19"/>
  <c r="E15" i="19"/>
  <c r="E17" i="19"/>
  <c r="E18" i="19"/>
  <c r="F25" i="22"/>
  <c r="B35" i="29" s="1"/>
  <c r="E19" i="19"/>
  <c r="E20" i="19"/>
  <c r="E21" i="19"/>
  <c r="E22" i="19"/>
  <c r="E23" i="19"/>
  <c r="E24" i="19"/>
  <c r="E25" i="19"/>
  <c r="E26" i="19"/>
  <c r="E27" i="19"/>
  <c r="E28" i="19"/>
  <c r="E29" i="19"/>
  <c r="E30" i="19"/>
  <c r="E31" i="19"/>
  <c r="E32" i="19"/>
  <c r="E33" i="19"/>
  <c r="E34" i="19"/>
  <c r="E35" i="19"/>
  <c r="E36" i="19"/>
  <c r="E37" i="19"/>
  <c r="E38" i="19"/>
  <c r="E39" i="19"/>
  <c r="E4" i="19"/>
  <c r="E171" i="18"/>
  <c r="E125" i="18"/>
  <c r="J3" i="29" s="1"/>
  <c r="C16" i="29"/>
  <c r="E27" i="27"/>
  <c r="E94" i="18"/>
  <c r="E154" i="18"/>
  <c r="N33" i="27" s="1"/>
  <c r="E46" i="18"/>
  <c r="E86" i="18"/>
  <c r="B2" i="3" s="1"/>
  <c r="E131" i="18"/>
  <c r="J5" i="16" s="1"/>
  <c r="E31" i="18"/>
  <c r="E104" i="18"/>
  <c r="J11" i="28" s="1"/>
  <c r="E158" i="18"/>
  <c r="B1" i="29" s="1"/>
  <c r="E40" i="18"/>
  <c r="E88" i="18"/>
  <c r="B1" i="22" s="1"/>
  <c r="E167" i="18"/>
  <c r="B3" i="29" s="1"/>
  <c r="E57" i="18"/>
  <c r="E160" i="18"/>
  <c r="G3" i="29" s="1"/>
  <c r="E79" i="18"/>
  <c r="E42" i="18"/>
  <c r="E136" i="18"/>
  <c r="K5" i="19" s="1"/>
  <c r="E44" i="18"/>
  <c r="E72" i="18"/>
  <c r="E51" i="18"/>
  <c r="E152" i="18"/>
  <c r="E128" i="18"/>
  <c r="E37" i="18"/>
  <c r="F19" i="22"/>
  <c r="K27" i="27" s="1"/>
  <c r="F27" i="22"/>
  <c r="K39" i="27" s="1"/>
  <c r="F20" i="22"/>
  <c r="B32" i="27" s="1"/>
  <c r="F4" i="22"/>
  <c r="B4" i="29" s="1"/>
  <c r="F11" i="22"/>
  <c r="C14" i="29" s="1"/>
  <c r="F38" i="22"/>
  <c r="C63" i="27" s="1"/>
  <c r="F22" i="22"/>
  <c r="B31" i="29" s="1"/>
  <c r="F6" i="22"/>
  <c r="C7" i="29" s="1"/>
  <c r="F39" i="22"/>
  <c r="B52" i="29" s="1"/>
  <c r="F21" i="22"/>
  <c r="B39" i="27" s="1"/>
  <c r="F8" i="22"/>
  <c r="H12" i="27" s="1"/>
  <c r="F7" i="22"/>
  <c r="B8" i="29" s="1"/>
  <c r="F43" i="22"/>
  <c r="B55" i="29" s="1"/>
  <c r="F23" i="22"/>
  <c r="C32" i="29" s="1"/>
  <c r="F9" i="22"/>
  <c r="B11" i="29" s="1"/>
  <c r="F10" i="22"/>
  <c r="C13" i="29" s="1"/>
  <c r="F5" i="22"/>
  <c r="C5" i="29" s="1"/>
  <c r="F16" i="22"/>
  <c r="C22" i="29" s="1"/>
  <c r="F24" i="22"/>
  <c r="H32" i="27" s="1"/>
  <c r="F26" i="22"/>
  <c r="K32" i="27" s="1"/>
  <c r="F14" i="22"/>
  <c r="E22" i="27" s="1"/>
  <c r="F31" i="22"/>
  <c r="C45" i="29" s="1"/>
  <c r="F17" i="22"/>
  <c r="B23" i="29" s="1"/>
  <c r="R17" i="34" l="1"/>
  <c r="Q31" i="34"/>
  <c r="S31" i="34"/>
  <c r="Q10" i="34"/>
  <c r="R10" i="34"/>
  <c r="AD13" i="34"/>
  <c r="E109" i="18"/>
  <c r="K51" i="27" s="1"/>
  <c r="E108" i="18"/>
  <c r="E51" i="27" s="1"/>
  <c r="E141" i="18"/>
  <c r="N14" i="27" s="1"/>
  <c r="E165" i="18"/>
  <c r="B40" i="29" s="1"/>
  <c r="E93" i="18"/>
  <c r="FC46" i="33"/>
  <c r="FC47" i="33" s="1"/>
  <c r="KP46" i="33"/>
  <c r="KP47" i="33" s="1"/>
  <c r="LP46" i="33"/>
  <c r="LP47" i="33" s="1"/>
  <c r="BP46" i="33"/>
  <c r="BP47" i="33" s="1"/>
  <c r="EP46" i="33"/>
  <c r="EP47" i="33" s="1"/>
  <c r="KC46" i="33"/>
  <c r="KC47" i="33" s="1"/>
  <c r="BC46" i="33"/>
  <c r="BC47" i="33" s="1"/>
  <c r="GC46" i="33"/>
  <c r="GC47" i="33" s="1"/>
  <c r="JP46" i="33"/>
  <c r="JP47" i="33" s="1"/>
  <c r="LC46" i="33"/>
  <c r="LC47" i="33" s="1"/>
  <c r="E61" i="18"/>
  <c r="E135" i="18"/>
  <c r="G1" i="19" s="1"/>
  <c r="E98" i="18"/>
  <c r="E120" i="18"/>
  <c r="E67" i="18"/>
  <c r="AP46" i="33"/>
  <c r="AP47" i="33" s="1"/>
  <c r="EC46" i="33"/>
  <c r="EC47" i="33" s="1"/>
  <c r="JC46" i="33"/>
  <c r="JC47" i="33" s="1"/>
  <c r="CP46" i="33"/>
  <c r="CP47" i="33" s="1"/>
  <c r="FP46" i="33"/>
  <c r="FP47" i="33" s="1"/>
  <c r="IP46" i="33"/>
  <c r="IP47" i="33" s="1"/>
  <c r="MC46" i="33"/>
  <c r="MC47" i="33" s="1"/>
  <c r="E163" i="18"/>
  <c r="E3" i="29" s="1"/>
  <c r="E172" i="18"/>
  <c r="E78" i="18"/>
  <c r="E55" i="18"/>
  <c r="E118" i="18"/>
  <c r="GP46" i="33"/>
  <c r="GP47" i="33" s="1"/>
  <c r="DP46" i="33"/>
  <c r="DP47" i="33" s="1"/>
  <c r="IC46" i="33"/>
  <c r="IC47" i="33" s="1"/>
  <c r="DC46" i="33"/>
  <c r="DC47" i="33" s="1"/>
  <c r="AC46" i="33"/>
  <c r="AC47" i="33" s="1"/>
  <c r="CC46" i="33"/>
  <c r="CC47" i="33" s="1"/>
  <c r="HC46" i="33"/>
  <c r="HC47" i="33" s="1"/>
  <c r="HP46" i="33"/>
  <c r="HP47" i="33" s="1"/>
  <c r="S14" i="34"/>
  <c r="AF13" i="34"/>
  <c r="AD9" i="34"/>
  <c r="Q14" i="34"/>
  <c r="S16" i="34"/>
  <c r="S24" i="34"/>
  <c r="Q16" i="34"/>
  <c r="S29" i="34"/>
  <c r="Q29" i="34"/>
  <c r="AE9" i="34"/>
  <c r="AF30" i="34"/>
  <c r="AD30" i="34"/>
  <c r="AD10" i="34"/>
  <c r="Q30" i="34"/>
  <c r="R30" i="34"/>
  <c r="R13" i="34"/>
  <c r="S18" i="34"/>
  <c r="Q13" i="34"/>
  <c r="Q18" i="34"/>
  <c r="R8" i="34"/>
  <c r="AE10" i="34"/>
  <c r="S23" i="34"/>
  <c r="S22" i="34"/>
  <c r="AD24" i="34"/>
  <c r="AE24" i="34"/>
  <c r="S8" i="34"/>
  <c r="ER7" i="33"/>
  <c r="ES7" i="33"/>
  <c r="EQ7" i="33"/>
  <c r="DF22" i="33"/>
  <c r="DD22" i="33"/>
  <c r="DE22" i="33"/>
  <c r="ER21" i="33"/>
  <c r="ES21" i="33"/>
  <c r="EQ21" i="33"/>
  <c r="HF18" i="33"/>
  <c r="HE18" i="33"/>
  <c r="HD18" i="33"/>
  <c r="JS32" i="33"/>
  <c r="JR32" i="33"/>
  <c r="JQ32" i="33"/>
  <c r="BF17" i="33"/>
  <c r="BE17" i="33"/>
  <c r="BD17" i="33"/>
  <c r="ER31" i="33"/>
  <c r="EQ31" i="33"/>
  <c r="ES31" i="33"/>
  <c r="FR8" i="33"/>
  <c r="FQ8" i="33"/>
  <c r="FS8" i="33"/>
  <c r="EF28" i="33"/>
  <c r="EE28" i="33"/>
  <c r="ED28" i="33"/>
  <c r="KF22" i="33"/>
  <c r="KD22" i="33"/>
  <c r="KE22" i="33"/>
  <c r="CF11" i="33"/>
  <c r="CD11" i="33"/>
  <c r="CE11" i="33"/>
  <c r="DF20" i="33"/>
  <c r="DD20" i="33"/>
  <c r="DE20" i="33"/>
  <c r="KF20" i="33"/>
  <c r="KE20" i="33"/>
  <c r="KD20" i="33"/>
  <c r="KS25" i="33"/>
  <c r="KQ25" i="33"/>
  <c r="KR25" i="33"/>
  <c r="DE30" i="33"/>
  <c r="DF30" i="33"/>
  <c r="DD30" i="33"/>
  <c r="AS6" i="33"/>
  <c r="AR6" i="33"/>
  <c r="AQ6" i="33"/>
  <c r="JF6" i="33"/>
  <c r="JE6" i="33"/>
  <c r="JD6" i="33"/>
  <c r="LF24" i="33"/>
  <c r="LE24" i="33"/>
  <c r="LD24" i="33"/>
  <c r="LF14" i="33"/>
  <c r="LE14" i="33"/>
  <c r="LD14" i="33"/>
  <c r="GE29" i="33"/>
  <c r="GD29" i="33"/>
  <c r="GF29" i="33"/>
  <c r="CF9" i="33"/>
  <c r="CD9" i="33"/>
  <c r="CE9" i="33"/>
  <c r="JD9" i="33"/>
  <c r="JF9" i="33"/>
  <c r="JE9" i="33"/>
  <c r="EE10" i="33"/>
  <c r="EF10" i="33"/>
  <c r="ED10" i="33"/>
  <c r="AS13" i="33"/>
  <c r="AR13" i="33"/>
  <c r="AQ13" i="33"/>
  <c r="LF27" i="33"/>
  <c r="LE27" i="33"/>
  <c r="LD27" i="33"/>
  <c r="AF27" i="34"/>
  <c r="CF21" i="33"/>
  <c r="CD21" i="33"/>
  <c r="CE21" i="33"/>
  <c r="FF18" i="33"/>
  <c r="FE18" i="33"/>
  <c r="FD18" i="33"/>
  <c r="ME32" i="33"/>
  <c r="MF32" i="33"/>
  <c r="MD32" i="33"/>
  <c r="CR17" i="33"/>
  <c r="CS17" i="33"/>
  <c r="CQ17" i="33"/>
  <c r="FS31" i="33"/>
  <c r="FQ31" i="33"/>
  <c r="FR31" i="33"/>
  <c r="DR8" i="33"/>
  <c r="DQ8" i="33"/>
  <c r="DS8" i="33"/>
  <c r="LE28" i="33"/>
  <c r="LD28" i="33"/>
  <c r="LF28" i="33"/>
  <c r="GR22" i="33"/>
  <c r="GS22" i="33"/>
  <c r="GQ22" i="33"/>
  <c r="CR23" i="33"/>
  <c r="CS23" i="33"/>
  <c r="CQ23" i="33"/>
  <c r="EQ11" i="33"/>
  <c r="ES11" i="33"/>
  <c r="ER11" i="33"/>
  <c r="BS20" i="33"/>
  <c r="BQ20" i="33"/>
  <c r="BR20" i="33"/>
  <c r="KQ20" i="33"/>
  <c r="KS20" i="33"/>
  <c r="KR20" i="33"/>
  <c r="LF25" i="33"/>
  <c r="LE25" i="33"/>
  <c r="LD25" i="33"/>
  <c r="FR15" i="33"/>
  <c r="FQ15" i="33"/>
  <c r="FS15" i="33"/>
  <c r="ER15" i="33"/>
  <c r="EQ15" i="33"/>
  <c r="ES15" i="33"/>
  <c r="HS15" i="33"/>
  <c r="HQ15" i="33"/>
  <c r="HR15" i="33"/>
  <c r="AR30" i="33"/>
  <c r="AS30" i="33"/>
  <c r="AQ30" i="33"/>
  <c r="GR30" i="33"/>
  <c r="GQ30" i="33"/>
  <c r="GS30" i="33"/>
  <c r="KE30" i="33"/>
  <c r="KF30" i="33"/>
  <c r="KD30" i="33"/>
  <c r="CS6" i="33"/>
  <c r="CQ6" i="33"/>
  <c r="CR6" i="33"/>
  <c r="CE24" i="33"/>
  <c r="CF24" i="33"/>
  <c r="CD24" i="33"/>
  <c r="FD24" i="33"/>
  <c r="FF24" i="33"/>
  <c r="FE24" i="33"/>
  <c r="JF24" i="33"/>
  <c r="JE24" i="33"/>
  <c r="JD24" i="33"/>
  <c r="CS14" i="33"/>
  <c r="CQ14" i="33"/>
  <c r="CR14" i="33"/>
  <c r="GD14" i="33"/>
  <c r="GF14" i="33"/>
  <c r="GE14" i="33"/>
  <c r="KS14" i="33"/>
  <c r="KR14" i="33"/>
  <c r="KQ14" i="33"/>
  <c r="CE29" i="33"/>
  <c r="CF29" i="33"/>
  <c r="CD29" i="33"/>
  <c r="HE29" i="33"/>
  <c r="HD29" i="33"/>
  <c r="HF29" i="33"/>
  <c r="IS29" i="33"/>
  <c r="IQ29" i="33"/>
  <c r="IR29" i="33"/>
  <c r="GR9" i="33"/>
  <c r="GS9" i="33"/>
  <c r="GQ9" i="33"/>
  <c r="DR9" i="33"/>
  <c r="DS9" i="33"/>
  <c r="DQ9" i="33"/>
  <c r="IQ9" i="33"/>
  <c r="IS9" i="33"/>
  <c r="IR9" i="33"/>
  <c r="BF10" i="33"/>
  <c r="BD10" i="33"/>
  <c r="BE10" i="33"/>
  <c r="GE10" i="33"/>
  <c r="GF10" i="33"/>
  <c r="GD10" i="33"/>
  <c r="JF10" i="33"/>
  <c r="JD10" i="33"/>
  <c r="JE10" i="33"/>
  <c r="BF13" i="33"/>
  <c r="BE13" i="33"/>
  <c r="BD13" i="33"/>
  <c r="ER13" i="33"/>
  <c r="ES13" i="33"/>
  <c r="EQ13" i="33"/>
  <c r="IQ13" i="33"/>
  <c r="IS13" i="33"/>
  <c r="IR13" i="33"/>
  <c r="DE27" i="33"/>
  <c r="DF27" i="33"/>
  <c r="DD27" i="33"/>
  <c r="GD27" i="33"/>
  <c r="GE27" i="33"/>
  <c r="GF27" i="33"/>
  <c r="IS27" i="33"/>
  <c r="IR27" i="33"/>
  <c r="IQ27" i="33"/>
  <c r="DF7" i="33"/>
  <c r="DD7" i="33"/>
  <c r="DE7" i="33"/>
  <c r="FE7" i="33"/>
  <c r="FF7" i="33"/>
  <c r="FD7" i="33"/>
  <c r="ID7" i="33"/>
  <c r="IE7" i="33"/>
  <c r="IF7" i="33"/>
  <c r="DF21" i="33"/>
  <c r="DE21" i="33"/>
  <c r="DD21" i="33"/>
  <c r="EE21" i="33"/>
  <c r="EF21" i="33"/>
  <c r="ED21" i="33"/>
  <c r="LE21" i="33"/>
  <c r="LD21" i="33"/>
  <c r="LF21" i="33"/>
  <c r="CE18" i="33"/>
  <c r="CF18" i="33"/>
  <c r="CD18" i="33"/>
  <c r="GS18" i="33"/>
  <c r="GR18" i="33"/>
  <c r="GQ18" i="33"/>
  <c r="IQ18" i="33"/>
  <c r="IS18" i="33"/>
  <c r="IR18" i="33"/>
  <c r="CE32" i="33"/>
  <c r="CF32" i="33"/>
  <c r="CD32" i="33"/>
  <c r="ES32" i="33"/>
  <c r="ER32" i="33"/>
  <c r="EQ32" i="33"/>
  <c r="JF32" i="33"/>
  <c r="JE32" i="33"/>
  <c r="JD32" i="33"/>
  <c r="CR16" i="33"/>
  <c r="CS16" i="33"/>
  <c r="CQ16" i="33"/>
  <c r="GD16" i="33"/>
  <c r="GE16" i="33"/>
  <c r="GF16" i="33"/>
  <c r="LE16" i="33"/>
  <c r="LD16" i="33"/>
  <c r="LF16" i="33"/>
  <c r="CE17" i="33"/>
  <c r="CF17" i="33"/>
  <c r="CD17" i="33"/>
  <c r="ER17" i="33"/>
  <c r="ES17" i="33"/>
  <c r="EQ17" i="33"/>
  <c r="JS17" i="33"/>
  <c r="JR17" i="33"/>
  <c r="JQ17" i="33"/>
  <c r="DE31" i="33"/>
  <c r="DF31" i="33"/>
  <c r="DD31" i="33"/>
  <c r="HF31" i="33"/>
  <c r="HE31" i="33"/>
  <c r="HD31" i="33"/>
  <c r="IS31" i="33"/>
  <c r="IR31" i="33"/>
  <c r="IQ31" i="33"/>
  <c r="GR8" i="33"/>
  <c r="GS8" i="33"/>
  <c r="GQ8" i="33"/>
  <c r="FE8" i="33"/>
  <c r="FD8" i="33"/>
  <c r="FF8" i="33"/>
  <c r="ID8" i="33"/>
  <c r="IE8" i="33"/>
  <c r="IF8" i="33"/>
  <c r="CE28" i="33"/>
  <c r="CF28" i="33"/>
  <c r="CD28" i="33"/>
  <c r="HF28" i="33"/>
  <c r="HD28" i="33"/>
  <c r="HE28" i="33"/>
  <c r="LR28" i="33"/>
  <c r="LS28" i="33"/>
  <c r="LQ28" i="33"/>
  <c r="CS22" i="33"/>
  <c r="CQ22" i="33"/>
  <c r="CR22" i="33"/>
  <c r="EE22" i="33"/>
  <c r="EF22" i="33"/>
  <c r="ED22" i="33"/>
  <c r="JS22" i="33"/>
  <c r="JR22" i="33"/>
  <c r="JQ22" i="33"/>
  <c r="CE23" i="33"/>
  <c r="CF23" i="33"/>
  <c r="CD23" i="33"/>
  <c r="FE23" i="33"/>
  <c r="FD23" i="33"/>
  <c r="FF23" i="33"/>
  <c r="IQ23" i="33"/>
  <c r="IS23" i="33"/>
  <c r="IR23" i="33"/>
  <c r="DF11" i="33"/>
  <c r="DD11" i="33"/>
  <c r="DE11" i="33"/>
  <c r="FF11" i="33"/>
  <c r="FE11" i="33"/>
  <c r="FD11" i="33"/>
  <c r="KQ11" i="33"/>
  <c r="KR11" i="33"/>
  <c r="KS11" i="33"/>
  <c r="CS20" i="33"/>
  <c r="CQ20" i="33"/>
  <c r="CR20" i="33"/>
  <c r="EE20" i="33"/>
  <c r="EF20" i="33"/>
  <c r="ED20" i="33"/>
  <c r="HR20" i="33"/>
  <c r="HQ20" i="33"/>
  <c r="HS20" i="33"/>
  <c r="CE25" i="33"/>
  <c r="CF25" i="33"/>
  <c r="CD25" i="33"/>
  <c r="GR25" i="33"/>
  <c r="GS25" i="33"/>
  <c r="GQ25" i="33"/>
  <c r="LS25" i="33"/>
  <c r="LR25" i="33"/>
  <c r="LQ25" i="33"/>
  <c r="DF15" i="33"/>
  <c r="DD15" i="33"/>
  <c r="DE15" i="33"/>
  <c r="GE15" i="33"/>
  <c r="GF15" i="33"/>
  <c r="GD15" i="33"/>
  <c r="IS15" i="33"/>
  <c r="IQ15" i="33"/>
  <c r="IR15" i="33"/>
  <c r="BR30" i="33"/>
  <c r="BS30" i="33"/>
  <c r="BQ30" i="33"/>
  <c r="ER30" i="33"/>
  <c r="EQ30" i="33"/>
  <c r="ES30" i="33"/>
  <c r="JR30" i="33"/>
  <c r="JS30" i="33"/>
  <c r="JQ30" i="33"/>
  <c r="GS6" i="33"/>
  <c r="GR6" i="33"/>
  <c r="GQ6" i="33"/>
  <c r="DR6" i="33"/>
  <c r="DQ6" i="33"/>
  <c r="DS6" i="33"/>
  <c r="IE6" i="33"/>
  <c r="IF6" i="33"/>
  <c r="ID6" i="33"/>
  <c r="BR24" i="33"/>
  <c r="BS24" i="33"/>
  <c r="BQ24" i="33"/>
  <c r="ER24" i="33"/>
  <c r="EQ24" i="33"/>
  <c r="ES24" i="33"/>
  <c r="KS24" i="33"/>
  <c r="KR24" i="33"/>
  <c r="KQ24" i="33"/>
  <c r="ES14" i="33"/>
  <c r="EQ14" i="33"/>
  <c r="ER14" i="33"/>
  <c r="HF14" i="33"/>
  <c r="HE14" i="33"/>
  <c r="HD14" i="33"/>
  <c r="IS14" i="33"/>
  <c r="IQ14" i="33"/>
  <c r="IR14" i="33"/>
  <c r="AR29" i="33"/>
  <c r="AS29" i="33"/>
  <c r="AQ29" i="33"/>
  <c r="ED29" i="33"/>
  <c r="EE29" i="33"/>
  <c r="EF29" i="33"/>
  <c r="LF29" i="33"/>
  <c r="LD29" i="33"/>
  <c r="LE29" i="33"/>
  <c r="DF9" i="33"/>
  <c r="DE9" i="33"/>
  <c r="DD9" i="33"/>
  <c r="FE9" i="33"/>
  <c r="FF9" i="33"/>
  <c r="FD9" i="33"/>
  <c r="ID9" i="33"/>
  <c r="IE9" i="33"/>
  <c r="IF9" i="33"/>
  <c r="BS10" i="33"/>
  <c r="BR10" i="33"/>
  <c r="BQ10" i="33"/>
  <c r="FR10" i="33"/>
  <c r="FQ10" i="33"/>
  <c r="FS10" i="33"/>
  <c r="JR10" i="33"/>
  <c r="JQ10" i="33"/>
  <c r="JS10" i="33"/>
  <c r="CF13" i="33"/>
  <c r="CD13" i="33"/>
  <c r="CE13" i="33"/>
  <c r="GE13" i="33"/>
  <c r="GD13" i="33"/>
  <c r="GF13" i="33"/>
  <c r="JD13" i="33"/>
  <c r="JF13" i="33"/>
  <c r="JE13" i="33"/>
  <c r="DR27" i="33"/>
  <c r="DS27" i="33"/>
  <c r="DQ27" i="33"/>
  <c r="ED27" i="33"/>
  <c r="EF27" i="33"/>
  <c r="EE27" i="33"/>
  <c r="KF27" i="33"/>
  <c r="KE27" i="33"/>
  <c r="KD27" i="33"/>
  <c r="JD7" i="33"/>
  <c r="JF7" i="33"/>
  <c r="JE7" i="33"/>
  <c r="DE18" i="33"/>
  <c r="DF18" i="33"/>
  <c r="DD18" i="33"/>
  <c r="BF16" i="33"/>
  <c r="BD16" i="33"/>
  <c r="BE16" i="33"/>
  <c r="FS17" i="33"/>
  <c r="FR17" i="33"/>
  <c r="FQ17" i="33"/>
  <c r="BS8" i="33"/>
  <c r="BQ8" i="33"/>
  <c r="BR8" i="33"/>
  <c r="BE28" i="33"/>
  <c r="BF28" i="33"/>
  <c r="BD28" i="33"/>
  <c r="ER22" i="33"/>
  <c r="ES22" i="33"/>
  <c r="EQ22" i="33"/>
  <c r="HS23" i="33"/>
  <c r="HR23" i="33"/>
  <c r="HQ23" i="33"/>
  <c r="JQ11" i="33"/>
  <c r="JS11" i="33"/>
  <c r="JR11" i="33"/>
  <c r="ER25" i="33"/>
  <c r="ES25" i="33"/>
  <c r="EQ25" i="33"/>
  <c r="EE30" i="33"/>
  <c r="EF30" i="33"/>
  <c r="ED30" i="33"/>
  <c r="FF14" i="33"/>
  <c r="FE14" i="33"/>
  <c r="FD14" i="33"/>
  <c r="ID13" i="33"/>
  <c r="IF13" i="33"/>
  <c r="IE13" i="33"/>
  <c r="CF7" i="33"/>
  <c r="CD7" i="33"/>
  <c r="CE7" i="33"/>
  <c r="GR21" i="33"/>
  <c r="GS21" i="33"/>
  <c r="GQ21" i="33"/>
  <c r="LE18" i="33"/>
  <c r="LF18" i="33"/>
  <c r="LD18" i="33"/>
  <c r="BS16" i="33"/>
  <c r="BQ16" i="33"/>
  <c r="BR16" i="33"/>
  <c r="DR17" i="33"/>
  <c r="DS17" i="33"/>
  <c r="DQ17" i="33"/>
  <c r="KS31" i="33"/>
  <c r="KR31" i="33"/>
  <c r="KQ31" i="33"/>
  <c r="CR28" i="33"/>
  <c r="CS28" i="33"/>
  <c r="CQ28" i="33"/>
  <c r="BS22" i="33"/>
  <c r="BQ22" i="33"/>
  <c r="BR22" i="33"/>
  <c r="JE23" i="33"/>
  <c r="JD23" i="33"/>
  <c r="JF23" i="33"/>
  <c r="IS6" i="33"/>
  <c r="IR6" i="33"/>
  <c r="IQ6" i="33"/>
  <c r="BS7" i="33"/>
  <c r="BQ7" i="33"/>
  <c r="BR7" i="33"/>
  <c r="HE7" i="33"/>
  <c r="HD7" i="33"/>
  <c r="HF7" i="33"/>
  <c r="HQ7" i="33"/>
  <c r="HR7" i="33"/>
  <c r="HS7" i="33"/>
  <c r="BS21" i="33"/>
  <c r="BQ21" i="33"/>
  <c r="BR21" i="33"/>
  <c r="GE21" i="33"/>
  <c r="GF21" i="33"/>
  <c r="GD21" i="33"/>
  <c r="KQ21" i="33"/>
  <c r="KS21" i="33"/>
  <c r="KR21" i="33"/>
  <c r="BR18" i="33"/>
  <c r="BS18" i="33"/>
  <c r="BQ18" i="33"/>
  <c r="DS18" i="33"/>
  <c r="DQ18" i="33"/>
  <c r="DR18" i="33"/>
  <c r="KD18" i="33"/>
  <c r="KF18" i="33"/>
  <c r="KE18" i="33"/>
  <c r="BE32" i="33"/>
  <c r="BF32" i="33"/>
  <c r="BD32" i="33"/>
  <c r="GS32" i="33"/>
  <c r="GR32" i="33"/>
  <c r="GQ32" i="33"/>
  <c r="LR32" i="33"/>
  <c r="LS32" i="33"/>
  <c r="LQ32" i="33"/>
  <c r="EF16" i="33"/>
  <c r="ED16" i="33"/>
  <c r="EE16" i="33"/>
  <c r="HF16" i="33"/>
  <c r="HE16" i="33"/>
  <c r="HD16" i="33"/>
  <c r="KQ16" i="33"/>
  <c r="KS16" i="33"/>
  <c r="KR16" i="33"/>
  <c r="BR17" i="33"/>
  <c r="BS17" i="33"/>
  <c r="BQ17" i="33"/>
  <c r="GE17" i="33"/>
  <c r="GD17" i="33"/>
  <c r="GF17" i="33"/>
  <c r="LF17" i="33"/>
  <c r="LE17" i="33"/>
  <c r="LD17" i="33"/>
  <c r="BR31" i="33"/>
  <c r="BS31" i="33"/>
  <c r="BQ31" i="33"/>
  <c r="GS31" i="33"/>
  <c r="GR31" i="33"/>
  <c r="GQ31" i="33"/>
  <c r="ME31" i="33"/>
  <c r="MF31" i="33"/>
  <c r="MD31" i="33"/>
  <c r="ER8" i="33"/>
  <c r="ES8" i="33"/>
  <c r="EQ8" i="33"/>
  <c r="HE8" i="33"/>
  <c r="HD8" i="33"/>
  <c r="HF8" i="33"/>
  <c r="HQ8" i="33"/>
  <c r="HR8" i="33"/>
  <c r="HS8" i="33"/>
  <c r="BR28" i="33"/>
  <c r="BS28" i="33"/>
  <c r="BQ28" i="33"/>
  <c r="GR28" i="33"/>
  <c r="GS28" i="33"/>
  <c r="GQ28" i="33"/>
  <c r="JQ28" i="33"/>
  <c r="JR28" i="33"/>
  <c r="JS28" i="33"/>
  <c r="CF22" i="33"/>
  <c r="CD22" i="33"/>
  <c r="CE22" i="33"/>
  <c r="GE22" i="33"/>
  <c r="GF22" i="33"/>
  <c r="GD22" i="33"/>
  <c r="LF22" i="33"/>
  <c r="LE22" i="33"/>
  <c r="LD22" i="33"/>
  <c r="BR23" i="33"/>
  <c r="BQ23" i="33"/>
  <c r="BS23" i="33"/>
  <c r="HD23" i="33"/>
  <c r="HF23" i="33"/>
  <c r="HE23" i="33"/>
  <c r="KD23" i="33"/>
  <c r="KF23" i="33"/>
  <c r="KE23" i="33"/>
  <c r="BS11" i="33"/>
  <c r="BQ11" i="33"/>
  <c r="BR11" i="33"/>
  <c r="GR11" i="33"/>
  <c r="GQ11" i="33"/>
  <c r="GS11" i="33"/>
  <c r="LD11" i="33"/>
  <c r="LF11" i="33"/>
  <c r="LE11" i="33"/>
  <c r="CF20" i="33"/>
  <c r="CD20" i="33"/>
  <c r="CE20" i="33"/>
  <c r="FR20" i="33"/>
  <c r="FQ20" i="33"/>
  <c r="FS20" i="33"/>
  <c r="JD20" i="33"/>
  <c r="JF20" i="33"/>
  <c r="JE20" i="33"/>
  <c r="BR25" i="33"/>
  <c r="BQ25" i="33"/>
  <c r="BS25" i="33"/>
  <c r="DQ25" i="33"/>
  <c r="DR25" i="33"/>
  <c r="DS25" i="33"/>
  <c r="MF25" i="33"/>
  <c r="ME25" i="33"/>
  <c r="MD25" i="33"/>
  <c r="BS15" i="33"/>
  <c r="BQ15" i="33"/>
  <c r="BR15" i="33"/>
  <c r="KS15" i="33"/>
  <c r="KR15" i="33"/>
  <c r="KQ15" i="33"/>
  <c r="KF15" i="33"/>
  <c r="KE15" i="33"/>
  <c r="KD15" i="33"/>
  <c r="CR30" i="33"/>
  <c r="CS30" i="33"/>
  <c r="CQ30" i="33"/>
  <c r="FS30" i="33"/>
  <c r="FR30" i="33"/>
  <c r="FQ30" i="33"/>
  <c r="LD30" i="33"/>
  <c r="LE30" i="33"/>
  <c r="LF30" i="33"/>
  <c r="CF6" i="33"/>
  <c r="CD6" i="33"/>
  <c r="CE6" i="33"/>
  <c r="HD6" i="33"/>
  <c r="HE6" i="33"/>
  <c r="HF6" i="33"/>
  <c r="HQ6" i="33"/>
  <c r="HR6" i="33"/>
  <c r="HS6" i="33"/>
  <c r="DE24" i="33"/>
  <c r="DF24" i="33"/>
  <c r="DD24" i="33"/>
  <c r="GD24" i="33"/>
  <c r="GE24" i="33"/>
  <c r="GF24" i="33"/>
  <c r="MD24" i="33"/>
  <c r="MF24" i="33"/>
  <c r="ME24" i="33"/>
  <c r="CF14" i="33"/>
  <c r="CD14" i="33"/>
  <c r="CE14" i="33"/>
  <c r="DS14" i="33"/>
  <c r="DQ14" i="33"/>
  <c r="DR14" i="33"/>
  <c r="KF14" i="33"/>
  <c r="KD14" i="33"/>
  <c r="KE14" i="33"/>
  <c r="BR29" i="33"/>
  <c r="BS29" i="33"/>
  <c r="BQ29" i="33"/>
  <c r="FR29" i="33"/>
  <c r="FQ29" i="33"/>
  <c r="FS29" i="33"/>
  <c r="JQ29" i="33"/>
  <c r="JR29" i="33"/>
  <c r="JS29" i="33"/>
  <c r="BS9" i="33"/>
  <c r="BQ9" i="33"/>
  <c r="BR9" i="33"/>
  <c r="HE9" i="33"/>
  <c r="HD9" i="33"/>
  <c r="HF9" i="33"/>
  <c r="HQ9" i="33"/>
  <c r="HR9" i="33"/>
  <c r="HS9" i="33"/>
  <c r="CS10" i="33"/>
  <c r="CR10" i="33"/>
  <c r="CQ10" i="33"/>
  <c r="DR10" i="33"/>
  <c r="DQ10" i="33"/>
  <c r="DS10" i="33"/>
  <c r="KF10" i="33"/>
  <c r="KE10" i="33"/>
  <c r="KD10" i="33"/>
  <c r="DF13" i="33"/>
  <c r="DD13" i="33"/>
  <c r="DE13" i="33"/>
  <c r="HF13" i="33"/>
  <c r="HD13" i="33"/>
  <c r="HE13" i="33"/>
  <c r="JQ13" i="33"/>
  <c r="JS13" i="33"/>
  <c r="JR13" i="33"/>
  <c r="AR27" i="33"/>
  <c r="AS27" i="33"/>
  <c r="AQ27" i="33"/>
  <c r="FQ27" i="33"/>
  <c r="FR27" i="33"/>
  <c r="FS27" i="33"/>
  <c r="IF27" i="33"/>
  <c r="IE27" i="33"/>
  <c r="ID27" i="33"/>
  <c r="FR7" i="33"/>
  <c r="FQ7" i="33"/>
  <c r="FS7" i="33"/>
  <c r="IF21" i="33"/>
  <c r="IE21" i="33"/>
  <c r="ID21" i="33"/>
  <c r="FF32" i="33"/>
  <c r="FE32" i="33"/>
  <c r="FD32" i="33"/>
  <c r="DQ16" i="33"/>
  <c r="DR16" i="33"/>
  <c r="DS16" i="33"/>
  <c r="JF17" i="33"/>
  <c r="JE17" i="33"/>
  <c r="JD17" i="33"/>
  <c r="HR31" i="33"/>
  <c r="HS31" i="33"/>
  <c r="HQ31" i="33"/>
  <c r="JD8" i="33"/>
  <c r="JF8" i="33"/>
  <c r="JE8" i="33"/>
  <c r="IE28" i="33"/>
  <c r="ID28" i="33"/>
  <c r="IF28" i="33"/>
  <c r="DE23" i="33"/>
  <c r="DF23" i="33"/>
  <c r="DD23" i="33"/>
  <c r="FQ11" i="33"/>
  <c r="FS11" i="33"/>
  <c r="FR11" i="33"/>
  <c r="GE20" i="33"/>
  <c r="GF20" i="33"/>
  <c r="GD20" i="33"/>
  <c r="DE25" i="33"/>
  <c r="DF25" i="33"/>
  <c r="DD25" i="33"/>
  <c r="CF15" i="33"/>
  <c r="CD15" i="33"/>
  <c r="CE15" i="33"/>
  <c r="IQ30" i="33"/>
  <c r="IR30" i="33"/>
  <c r="IS30" i="33"/>
  <c r="EF6" i="33"/>
  <c r="ED6" i="33"/>
  <c r="EE6" i="33"/>
  <c r="AS24" i="33"/>
  <c r="AR24" i="33"/>
  <c r="AQ24" i="33"/>
  <c r="AS14" i="33"/>
  <c r="AR14" i="33"/>
  <c r="AQ14" i="33"/>
  <c r="CR29" i="33"/>
  <c r="CS29" i="33"/>
  <c r="CQ29" i="33"/>
  <c r="LR29" i="33"/>
  <c r="LS29" i="33"/>
  <c r="LQ29" i="33"/>
  <c r="FR9" i="33"/>
  <c r="FQ9" i="33"/>
  <c r="FS9" i="33"/>
  <c r="AS10" i="33"/>
  <c r="AR10" i="33"/>
  <c r="AQ10" i="33"/>
  <c r="IS10" i="33"/>
  <c r="IR10" i="33"/>
  <c r="IQ10" i="33"/>
  <c r="GR13" i="33"/>
  <c r="GQ13" i="33"/>
  <c r="GS13" i="33"/>
  <c r="ER27" i="33"/>
  <c r="EQ27" i="33"/>
  <c r="ES27" i="33"/>
  <c r="IQ7" i="33"/>
  <c r="IS7" i="33"/>
  <c r="IR7" i="33"/>
  <c r="CR18" i="33"/>
  <c r="CS18" i="33"/>
  <c r="CQ18" i="33"/>
  <c r="HF32" i="33"/>
  <c r="HE32" i="33"/>
  <c r="HD32" i="33"/>
  <c r="JQ16" i="33"/>
  <c r="JR16" i="33"/>
  <c r="JS16" i="33"/>
  <c r="ID17" i="33"/>
  <c r="IF17" i="33"/>
  <c r="IE17" i="33"/>
  <c r="CS8" i="33"/>
  <c r="CQ8" i="33"/>
  <c r="CR8" i="33"/>
  <c r="FR28" i="33"/>
  <c r="FQ28" i="33"/>
  <c r="FS28" i="33"/>
  <c r="IF22" i="33"/>
  <c r="ID22" i="33"/>
  <c r="IE22" i="33"/>
  <c r="FQ23" i="33"/>
  <c r="FR23" i="33"/>
  <c r="FS23" i="33"/>
  <c r="DR11" i="33"/>
  <c r="DQ11" i="33"/>
  <c r="DS11" i="33"/>
  <c r="HF20" i="33"/>
  <c r="HD20" i="33"/>
  <c r="HE20" i="33"/>
  <c r="CR25" i="33"/>
  <c r="CS25" i="33"/>
  <c r="CQ25" i="33"/>
  <c r="FQ6" i="33"/>
  <c r="FS6" i="33"/>
  <c r="FR6" i="33"/>
  <c r="S9" i="34"/>
  <c r="R21" i="34"/>
  <c r="CS7" i="33"/>
  <c r="CQ7" i="33"/>
  <c r="CR7" i="33"/>
  <c r="KQ7" i="33"/>
  <c r="KS7" i="33"/>
  <c r="KR7" i="33"/>
  <c r="LQ7" i="33"/>
  <c r="LR7" i="33"/>
  <c r="LS7" i="33"/>
  <c r="FE21" i="33"/>
  <c r="FF21" i="33"/>
  <c r="FD21" i="33"/>
  <c r="HS21" i="33"/>
  <c r="HQ21" i="33"/>
  <c r="HR21" i="33"/>
  <c r="MD21" i="33"/>
  <c r="MF21" i="33"/>
  <c r="ME21" i="33"/>
  <c r="EF18" i="33"/>
  <c r="ED18" i="33"/>
  <c r="EE18" i="33"/>
  <c r="HS18" i="33"/>
  <c r="HR18" i="33"/>
  <c r="HQ18" i="33"/>
  <c r="LS18" i="33"/>
  <c r="LR18" i="33"/>
  <c r="LQ18" i="33"/>
  <c r="EF32" i="33"/>
  <c r="EE32" i="33"/>
  <c r="ED32" i="33"/>
  <c r="KS32" i="33"/>
  <c r="KR32" i="33"/>
  <c r="KQ32" i="33"/>
  <c r="IS32" i="33"/>
  <c r="IR32" i="33"/>
  <c r="IQ32" i="33"/>
  <c r="FQ16" i="33"/>
  <c r="FS16" i="33"/>
  <c r="FR16" i="33"/>
  <c r="HS16" i="33"/>
  <c r="HQ16" i="33"/>
  <c r="HR16" i="33"/>
  <c r="MF16" i="33"/>
  <c r="MD16" i="33"/>
  <c r="ME16" i="33"/>
  <c r="FF17" i="33"/>
  <c r="FE17" i="33"/>
  <c r="FD17" i="33"/>
  <c r="IQ17" i="33"/>
  <c r="IS17" i="33"/>
  <c r="IR17" i="33"/>
  <c r="LS17" i="33"/>
  <c r="LQ17" i="33"/>
  <c r="LR17" i="33"/>
  <c r="EF31" i="33"/>
  <c r="EE31" i="33"/>
  <c r="ED31" i="33"/>
  <c r="IE31" i="33"/>
  <c r="IF31" i="33"/>
  <c r="ID31" i="33"/>
  <c r="KF31" i="33"/>
  <c r="KE31" i="33"/>
  <c r="KD31" i="33"/>
  <c r="CF8" i="33"/>
  <c r="CD8" i="33"/>
  <c r="CE8" i="33"/>
  <c r="KQ8" i="33"/>
  <c r="KS8" i="33"/>
  <c r="KR8" i="33"/>
  <c r="LQ8" i="33"/>
  <c r="LR8" i="33"/>
  <c r="LS8" i="33"/>
  <c r="DQ28" i="33"/>
  <c r="DS28" i="33"/>
  <c r="DR28" i="33"/>
  <c r="IS28" i="33"/>
  <c r="IR28" i="33"/>
  <c r="IQ28" i="33"/>
  <c r="HS28" i="33"/>
  <c r="HQ28" i="33"/>
  <c r="HR28" i="33"/>
  <c r="FE22" i="33"/>
  <c r="FF22" i="33"/>
  <c r="FD22" i="33"/>
  <c r="KQ22" i="33"/>
  <c r="KS22" i="33"/>
  <c r="KR22" i="33"/>
  <c r="MD22" i="33"/>
  <c r="MF22" i="33"/>
  <c r="ME22" i="33"/>
  <c r="EE23" i="33"/>
  <c r="ED23" i="33"/>
  <c r="EF23" i="33"/>
  <c r="KS23" i="33"/>
  <c r="KR23" i="33"/>
  <c r="KQ23" i="33"/>
  <c r="LQ23" i="33"/>
  <c r="LS23" i="33"/>
  <c r="LR23" i="33"/>
  <c r="GD11" i="33"/>
  <c r="GE11" i="33"/>
  <c r="GF11" i="33"/>
  <c r="HR11" i="33"/>
  <c r="HQ11" i="33"/>
  <c r="HS11" i="33"/>
  <c r="LQ11" i="33"/>
  <c r="LR11" i="33"/>
  <c r="LS11" i="33"/>
  <c r="FF20" i="33"/>
  <c r="FE20" i="33"/>
  <c r="FD20" i="33"/>
  <c r="ID20" i="33"/>
  <c r="IF20" i="33"/>
  <c r="IE20" i="33"/>
  <c r="MD20" i="33"/>
  <c r="MF20" i="33"/>
  <c r="ME20" i="33"/>
  <c r="HF25" i="33"/>
  <c r="HE25" i="33"/>
  <c r="HD25" i="33"/>
  <c r="FF25" i="33"/>
  <c r="FE25" i="33"/>
  <c r="FD25" i="33"/>
  <c r="KF25" i="33"/>
  <c r="KE25" i="33"/>
  <c r="KD25" i="33"/>
  <c r="CS15" i="33"/>
  <c r="CR15" i="33"/>
  <c r="CQ15" i="33"/>
  <c r="HF15" i="33"/>
  <c r="HD15" i="33"/>
  <c r="HE15" i="33"/>
  <c r="MF15" i="33"/>
  <c r="ME15" i="33"/>
  <c r="MD15" i="33"/>
  <c r="HE30" i="33"/>
  <c r="HD30" i="33"/>
  <c r="HF30" i="33"/>
  <c r="HR30" i="33"/>
  <c r="HS30" i="33"/>
  <c r="HQ30" i="33"/>
  <c r="IE30" i="33"/>
  <c r="IF30" i="33"/>
  <c r="ID30" i="33"/>
  <c r="FD6" i="33"/>
  <c r="FF6" i="33"/>
  <c r="FE6" i="33"/>
  <c r="KS6" i="33"/>
  <c r="KR6" i="33"/>
  <c r="KQ6" i="33"/>
  <c r="LQ6" i="33"/>
  <c r="LR6" i="33"/>
  <c r="LS6" i="33"/>
  <c r="HD24" i="33"/>
  <c r="HE24" i="33"/>
  <c r="HF24" i="33"/>
  <c r="IS24" i="33"/>
  <c r="IR24" i="33"/>
  <c r="IQ24" i="33"/>
  <c r="KF24" i="33"/>
  <c r="KD24" i="33"/>
  <c r="KE24" i="33"/>
  <c r="FQ14" i="33"/>
  <c r="FR14" i="33"/>
  <c r="FS14" i="33"/>
  <c r="JF14" i="33"/>
  <c r="JE14" i="33"/>
  <c r="JD14" i="33"/>
  <c r="LS14" i="33"/>
  <c r="LR14" i="33"/>
  <c r="LQ14" i="33"/>
  <c r="GR29" i="33"/>
  <c r="GQ29" i="33"/>
  <c r="GS29" i="33"/>
  <c r="ME29" i="33"/>
  <c r="MF29" i="33"/>
  <c r="MD29" i="33"/>
  <c r="IE29" i="33"/>
  <c r="IF29" i="33"/>
  <c r="ID29" i="33"/>
  <c r="CS9" i="33"/>
  <c r="CR9" i="33"/>
  <c r="CQ9" i="33"/>
  <c r="JS9" i="33"/>
  <c r="JR9" i="33"/>
  <c r="JQ9" i="33"/>
  <c r="LQ9" i="33"/>
  <c r="LR9" i="33"/>
  <c r="LS9" i="33"/>
  <c r="ER10" i="33"/>
  <c r="ES10" i="33"/>
  <c r="EQ10" i="33"/>
  <c r="FE10" i="33"/>
  <c r="FD10" i="33"/>
  <c r="FF10" i="33"/>
  <c r="KS10" i="33"/>
  <c r="KR10" i="33"/>
  <c r="KQ10" i="33"/>
  <c r="BS13" i="33"/>
  <c r="BQ13" i="33"/>
  <c r="BR13" i="33"/>
  <c r="EE13" i="33"/>
  <c r="EF13" i="33"/>
  <c r="ED13" i="33"/>
  <c r="KD13" i="33"/>
  <c r="KF13" i="33"/>
  <c r="KE13" i="33"/>
  <c r="CR27" i="33"/>
  <c r="CS27" i="33"/>
  <c r="CQ27" i="33"/>
  <c r="HD27" i="33"/>
  <c r="HE27" i="33"/>
  <c r="HF27" i="33"/>
  <c r="ME27" i="33"/>
  <c r="MF27" i="33"/>
  <c r="MD27" i="33"/>
  <c r="CS21" i="33"/>
  <c r="CR21" i="33"/>
  <c r="CQ21" i="33"/>
  <c r="JQ18" i="33"/>
  <c r="JR18" i="33"/>
  <c r="JS18" i="33"/>
  <c r="IF16" i="33"/>
  <c r="ID16" i="33"/>
  <c r="IE16" i="33"/>
  <c r="LD15" i="33"/>
  <c r="LF15" i="33"/>
  <c r="LE15" i="33"/>
  <c r="DR7" i="33"/>
  <c r="DQ7" i="33"/>
  <c r="DS7" i="33"/>
  <c r="JQ21" i="33"/>
  <c r="JR21" i="33"/>
  <c r="JS21" i="33"/>
  <c r="DE32" i="33"/>
  <c r="DF32" i="33"/>
  <c r="DD32" i="33"/>
  <c r="EQ16" i="33"/>
  <c r="ES16" i="33"/>
  <c r="ER16" i="33"/>
  <c r="CE31" i="33"/>
  <c r="CF31" i="33"/>
  <c r="CD31" i="33"/>
  <c r="IQ8" i="33"/>
  <c r="IS8" i="33"/>
  <c r="IR8" i="33"/>
  <c r="IS25" i="33"/>
  <c r="IR25" i="33"/>
  <c r="IQ25" i="33"/>
  <c r="Q23" i="34"/>
  <c r="Q21" i="34"/>
  <c r="GR7" i="33"/>
  <c r="GS7" i="33"/>
  <c r="GQ7" i="33"/>
  <c r="LD7" i="33"/>
  <c r="LF7" i="33"/>
  <c r="LE7" i="33"/>
  <c r="MD7" i="33"/>
  <c r="ME7" i="33"/>
  <c r="MF7" i="33"/>
  <c r="HE21" i="33"/>
  <c r="HF21" i="33"/>
  <c r="HD21" i="33"/>
  <c r="JD21" i="33"/>
  <c r="JE21" i="33"/>
  <c r="JF21" i="33"/>
  <c r="LQ21" i="33"/>
  <c r="LS21" i="33"/>
  <c r="LR21" i="33"/>
  <c r="FQ18" i="33"/>
  <c r="FS18" i="33"/>
  <c r="FR18" i="33"/>
  <c r="JE18" i="33"/>
  <c r="JD18" i="33"/>
  <c r="JF18" i="33"/>
  <c r="MF18" i="33"/>
  <c r="ME18" i="33"/>
  <c r="MD18" i="33"/>
  <c r="GF32" i="33"/>
  <c r="GE32" i="33"/>
  <c r="GD32" i="33"/>
  <c r="HS32" i="33"/>
  <c r="HR32" i="33"/>
  <c r="HQ32" i="33"/>
  <c r="IF32" i="33"/>
  <c r="ID32" i="33"/>
  <c r="IE32" i="33"/>
  <c r="CF16" i="33"/>
  <c r="CD16" i="33"/>
  <c r="CE16" i="33"/>
  <c r="JD16" i="33"/>
  <c r="JE16" i="33"/>
  <c r="JF16" i="33"/>
  <c r="LS16" i="33"/>
  <c r="LQ16" i="33"/>
  <c r="LR16" i="33"/>
  <c r="GR17" i="33"/>
  <c r="GQ17" i="33"/>
  <c r="GS17" i="33"/>
  <c r="KD17" i="33"/>
  <c r="KE17" i="33"/>
  <c r="KF17" i="33"/>
  <c r="MF17" i="33"/>
  <c r="MD17" i="33"/>
  <c r="ME17" i="33"/>
  <c r="GF31" i="33"/>
  <c r="GD31" i="33"/>
  <c r="GE31" i="33"/>
  <c r="JS31" i="33"/>
  <c r="JR31" i="33"/>
  <c r="JQ31" i="33"/>
  <c r="LR31" i="33"/>
  <c r="LQ31" i="33"/>
  <c r="LS31" i="33"/>
  <c r="DF8" i="33"/>
  <c r="DD8" i="33"/>
  <c r="DE8" i="33"/>
  <c r="LD8" i="33"/>
  <c r="LF8" i="33"/>
  <c r="LE8" i="33"/>
  <c r="MD8" i="33"/>
  <c r="ME8" i="33"/>
  <c r="MF8" i="33"/>
  <c r="FE28" i="33"/>
  <c r="FF28" i="33"/>
  <c r="FD28" i="33"/>
  <c r="JE28" i="33"/>
  <c r="JF28" i="33"/>
  <c r="JD28" i="33"/>
  <c r="KQ28" i="33"/>
  <c r="KR28" i="33"/>
  <c r="KS28" i="33"/>
  <c r="DR22" i="33"/>
  <c r="DS22" i="33"/>
  <c r="DQ22" i="33"/>
  <c r="HR22" i="33"/>
  <c r="HS22" i="33"/>
  <c r="HQ22" i="33"/>
  <c r="LQ22" i="33"/>
  <c r="LS22" i="33"/>
  <c r="LR22" i="33"/>
  <c r="ER23" i="33"/>
  <c r="ES23" i="33"/>
  <c r="EQ23" i="33"/>
  <c r="JQ23" i="33"/>
  <c r="JR23" i="33"/>
  <c r="JS23" i="33"/>
  <c r="MD23" i="33"/>
  <c r="ME23" i="33"/>
  <c r="MF23" i="33"/>
  <c r="CS11" i="33"/>
  <c r="CR11" i="33"/>
  <c r="CQ11" i="33"/>
  <c r="IF11" i="33"/>
  <c r="IE11" i="33"/>
  <c r="ID11" i="33"/>
  <c r="MD11" i="33"/>
  <c r="ME11" i="33"/>
  <c r="MF11" i="33"/>
  <c r="GR20" i="33"/>
  <c r="GQ20" i="33"/>
  <c r="GS20" i="33"/>
  <c r="JS20" i="33"/>
  <c r="JR20" i="33"/>
  <c r="JQ20" i="33"/>
  <c r="LQ20" i="33"/>
  <c r="LR20" i="33"/>
  <c r="LS20" i="33"/>
  <c r="FR25" i="33"/>
  <c r="FS25" i="33"/>
  <c r="FQ25" i="33"/>
  <c r="HS25" i="33"/>
  <c r="HQ25" i="33"/>
  <c r="HR25" i="33"/>
  <c r="IE25" i="33"/>
  <c r="ID25" i="33"/>
  <c r="IF25" i="33"/>
  <c r="DR15" i="33"/>
  <c r="DS15" i="33"/>
  <c r="DQ15" i="33"/>
  <c r="JF15" i="33"/>
  <c r="JE15" i="33"/>
  <c r="JD15" i="33"/>
  <c r="LS15" i="33"/>
  <c r="LR15" i="33"/>
  <c r="LQ15" i="33"/>
  <c r="DR30" i="33"/>
  <c r="DQ30" i="33"/>
  <c r="DS30" i="33"/>
  <c r="JF30" i="33"/>
  <c r="JD30" i="33"/>
  <c r="JE30" i="33"/>
  <c r="ME30" i="33"/>
  <c r="MD30" i="33"/>
  <c r="MF30" i="33"/>
  <c r="DF6" i="33"/>
  <c r="DE6" i="33"/>
  <c r="DD6" i="33"/>
  <c r="LF6" i="33"/>
  <c r="LE6" i="33"/>
  <c r="LD6" i="33"/>
  <c r="MD6" i="33"/>
  <c r="ME6" i="33"/>
  <c r="MF6" i="33"/>
  <c r="FQ24" i="33"/>
  <c r="FS24" i="33"/>
  <c r="FR24" i="33"/>
  <c r="JS24" i="33"/>
  <c r="JR24" i="33"/>
  <c r="JQ24" i="33"/>
  <c r="LQ24" i="33"/>
  <c r="LR24" i="33"/>
  <c r="LS24" i="33"/>
  <c r="GS14" i="33"/>
  <c r="GR14" i="33"/>
  <c r="GQ14" i="33"/>
  <c r="HS14" i="33"/>
  <c r="HQ14" i="33"/>
  <c r="HR14" i="33"/>
  <c r="MF14" i="33"/>
  <c r="ME14" i="33"/>
  <c r="MD14" i="33"/>
  <c r="DS29" i="33"/>
  <c r="DQ29" i="33"/>
  <c r="DR29" i="33"/>
  <c r="HR29" i="33"/>
  <c r="HQ29" i="33"/>
  <c r="HS29" i="33"/>
  <c r="KS29" i="33"/>
  <c r="KQ29" i="33"/>
  <c r="KR29" i="33"/>
  <c r="ER9" i="33"/>
  <c r="ES9" i="33"/>
  <c r="EQ9" i="33"/>
  <c r="KF9" i="33"/>
  <c r="KE9" i="33"/>
  <c r="KD9" i="33"/>
  <c r="MD9" i="33"/>
  <c r="ME9" i="33"/>
  <c r="MF9" i="33"/>
  <c r="CF10" i="33"/>
  <c r="CE10" i="33"/>
  <c r="CD10" i="33"/>
  <c r="HE10" i="33"/>
  <c r="HD10" i="33"/>
  <c r="HF10" i="33"/>
  <c r="LF10" i="33"/>
  <c r="LD10" i="33"/>
  <c r="LE10" i="33"/>
  <c r="CS13" i="33"/>
  <c r="CR13" i="33"/>
  <c r="CQ13" i="33"/>
  <c r="FS13" i="33"/>
  <c r="FR13" i="33"/>
  <c r="FQ13" i="33"/>
  <c r="KS13" i="33"/>
  <c r="KQ13" i="33"/>
  <c r="KR13" i="33"/>
  <c r="CE27" i="33"/>
  <c r="CF27" i="33"/>
  <c r="CD27" i="33"/>
  <c r="GR27" i="33"/>
  <c r="GQ27" i="33"/>
  <c r="GS27" i="33"/>
  <c r="LR27" i="33"/>
  <c r="LQ27" i="33"/>
  <c r="LS27" i="33"/>
  <c r="CR32" i="33"/>
  <c r="CS32" i="33"/>
  <c r="CQ32" i="33"/>
  <c r="AR31" i="33"/>
  <c r="AS31" i="33"/>
  <c r="AQ31" i="33"/>
  <c r="GF23" i="33"/>
  <c r="GD23" i="33"/>
  <c r="GE23" i="33"/>
  <c r="GR15" i="33"/>
  <c r="GQ15" i="33"/>
  <c r="GS15" i="33"/>
  <c r="DS24" i="33"/>
  <c r="DQ24" i="33"/>
  <c r="DR24" i="33"/>
  <c r="BE27" i="33"/>
  <c r="BF27" i="33"/>
  <c r="BD27" i="33"/>
  <c r="KD11" i="33"/>
  <c r="KF11" i="33"/>
  <c r="KE11" i="33"/>
  <c r="AE25" i="34"/>
  <c r="BF7" i="33"/>
  <c r="BE7" i="33"/>
  <c r="BD7" i="33"/>
  <c r="EE7" i="33"/>
  <c r="EF7" i="33"/>
  <c r="ED7" i="33"/>
  <c r="KD7" i="33"/>
  <c r="KF7" i="33"/>
  <c r="KE7" i="33"/>
  <c r="BE21" i="33"/>
  <c r="BF21" i="33"/>
  <c r="BD21" i="33"/>
  <c r="FR21" i="33"/>
  <c r="FS21" i="33"/>
  <c r="FQ21" i="33"/>
  <c r="IQ21" i="33"/>
  <c r="IS21" i="33"/>
  <c r="IR21" i="33"/>
  <c r="BF18" i="33"/>
  <c r="BE18" i="33"/>
  <c r="BD18" i="33"/>
  <c r="ES18" i="33"/>
  <c r="EQ18" i="33"/>
  <c r="ER18" i="33"/>
  <c r="KQ18" i="33"/>
  <c r="KS18" i="33"/>
  <c r="KR18" i="33"/>
  <c r="AR32" i="33"/>
  <c r="AS32" i="33"/>
  <c r="AQ32" i="33"/>
  <c r="DS32" i="33"/>
  <c r="DR32" i="33"/>
  <c r="DQ32" i="33"/>
  <c r="LF32" i="33"/>
  <c r="LE32" i="33"/>
  <c r="LD32" i="33"/>
  <c r="AS16" i="33"/>
  <c r="AQ16" i="33"/>
  <c r="AR16" i="33"/>
  <c r="FF16" i="33"/>
  <c r="FE16" i="33"/>
  <c r="FD16" i="33"/>
  <c r="IQ16" i="33"/>
  <c r="IS16" i="33"/>
  <c r="IR16" i="33"/>
  <c r="AS17" i="33"/>
  <c r="AQ17" i="33"/>
  <c r="AR17" i="33"/>
  <c r="HF17" i="33"/>
  <c r="HD17" i="33"/>
  <c r="HE17" i="33"/>
  <c r="KQ17" i="33"/>
  <c r="KS17" i="33"/>
  <c r="KR17" i="33"/>
  <c r="CR31" i="33"/>
  <c r="CS31" i="33"/>
  <c r="CQ31" i="33"/>
  <c r="FF31" i="33"/>
  <c r="FE31" i="33"/>
  <c r="FD31" i="33"/>
  <c r="JF31" i="33"/>
  <c r="JE31" i="33"/>
  <c r="JD31" i="33"/>
  <c r="AS8" i="33"/>
  <c r="AR8" i="33"/>
  <c r="AQ8" i="33"/>
  <c r="EE8" i="33"/>
  <c r="EF8" i="33"/>
  <c r="ED8" i="33"/>
  <c r="KD8" i="33"/>
  <c r="KF8" i="33"/>
  <c r="KE8" i="33"/>
  <c r="AR28" i="33"/>
  <c r="AS28" i="33"/>
  <c r="AQ28" i="33"/>
  <c r="ER28" i="33"/>
  <c r="ES28" i="33"/>
  <c r="EQ28" i="33"/>
  <c r="KE28" i="33"/>
  <c r="KF28" i="33"/>
  <c r="KD28" i="33"/>
  <c r="AS22" i="33"/>
  <c r="AR22" i="33"/>
  <c r="AQ22" i="33"/>
  <c r="HE22" i="33"/>
  <c r="HF22" i="33"/>
  <c r="HD22" i="33"/>
  <c r="JF22" i="33"/>
  <c r="JE22" i="33"/>
  <c r="JD22" i="33"/>
  <c r="AS23" i="33"/>
  <c r="AR23" i="33"/>
  <c r="AQ23" i="33"/>
  <c r="GR23" i="33"/>
  <c r="GS23" i="33"/>
  <c r="GQ23" i="33"/>
  <c r="ID23" i="33"/>
  <c r="IF23" i="33"/>
  <c r="IE23" i="33"/>
  <c r="AS11" i="33"/>
  <c r="AR11" i="33"/>
  <c r="AQ11" i="33"/>
  <c r="EE11" i="33"/>
  <c r="EF11" i="33"/>
  <c r="ED11" i="33"/>
  <c r="IS11" i="33"/>
  <c r="IR11" i="33"/>
  <c r="IQ11" i="33"/>
  <c r="AS20" i="33"/>
  <c r="AQ20" i="33"/>
  <c r="AR20" i="33"/>
  <c r="DR20" i="33"/>
  <c r="DS20" i="33"/>
  <c r="DQ20" i="33"/>
  <c r="LD20" i="33"/>
  <c r="LF20" i="33"/>
  <c r="LE20" i="33"/>
  <c r="AS25" i="33"/>
  <c r="AR25" i="33"/>
  <c r="AQ25" i="33"/>
  <c r="GE25" i="33"/>
  <c r="GF25" i="33"/>
  <c r="GD25" i="33"/>
  <c r="JS25" i="33"/>
  <c r="JQ25" i="33"/>
  <c r="JR25" i="33"/>
  <c r="BF15" i="33"/>
  <c r="BD15" i="33"/>
  <c r="BE15" i="33"/>
  <c r="FF15" i="33"/>
  <c r="FE15" i="33"/>
  <c r="FD15" i="33"/>
  <c r="IF15" i="33"/>
  <c r="ID15" i="33"/>
  <c r="IE15" i="33"/>
  <c r="CE30" i="33"/>
  <c r="CF30" i="33"/>
  <c r="CD30" i="33"/>
  <c r="GF30" i="33"/>
  <c r="GE30" i="33"/>
  <c r="GD30" i="33"/>
  <c r="KS30" i="33"/>
  <c r="KR30" i="33"/>
  <c r="KQ30" i="33"/>
  <c r="BS6" i="33"/>
  <c r="BR6" i="33"/>
  <c r="BQ6" i="33"/>
  <c r="ER6" i="33"/>
  <c r="ES6" i="33"/>
  <c r="EQ6" i="33"/>
  <c r="KD6" i="33"/>
  <c r="KF6" i="33"/>
  <c r="KE6" i="33"/>
  <c r="CR24" i="33"/>
  <c r="CS24" i="33"/>
  <c r="CQ24" i="33"/>
  <c r="ED24" i="33"/>
  <c r="EE24" i="33"/>
  <c r="EF24" i="33"/>
  <c r="IF24" i="33"/>
  <c r="IE24" i="33"/>
  <c r="ID24" i="33"/>
  <c r="BE14" i="33"/>
  <c r="BF14" i="33"/>
  <c r="BD14" i="33"/>
  <c r="DF14" i="33"/>
  <c r="DD14" i="33"/>
  <c r="DE14" i="33"/>
  <c r="IF14" i="33"/>
  <c r="IE14" i="33"/>
  <c r="ID14" i="33"/>
  <c r="DE29" i="33"/>
  <c r="DF29" i="33"/>
  <c r="DD29" i="33"/>
  <c r="FD29" i="33"/>
  <c r="FF29" i="33"/>
  <c r="FE29" i="33"/>
  <c r="JD29" i="33"/>
  <c r="JE29" i="33"/>
  <c r="JF29" i="33"/>
  <c r="AQ9" i="33"/>
  <c r="AS9" i="33"/>
  <c r="AR9" i="33"/>
  <c r="EE9" i="33"/>
  <c r="EF9" i="33"/>
  <c r="ED9" i="33"/>
  <c r="KS9" i="33"/>
  <c r="KR9" i="33"/>
  <c r="KQ9" i="33"/>
  <c r="DF10" i="33"/>
  <c r="DE10" i="33"/>
  <c r="DD10" i="33"/>
  <c r="HS10" i="33"/>
  <c r="HR10" i="33"/>
  <c r="HQ10" i="33"/>
  <c r="LQ10" i="33"/>
  <c r="LR10" i="33"/>
  <c r="LS10" i="33"/>
  <c r="DR13" i="33"/>
  <c r="DQ13" i="33"/>
  <c r="DS13" i="33"/>
  <c r="LF13" i="33"/>
  <c r="LE13" i="33"/>
  <c r="LD13" i="33"/>
  <c r="LQ13" i="33"/>
  <c r="LS13" i="33"/>
  <c r="LR13" i="33"/>
  <c r="BR27" i="33"/>
  <c r="BS27" i="33"/>
  <c r="BQ27" i="33"/>
  <c r="JF27" i="33"/>
  <c r="JE27" i="33"/>
  <c r="JD27" i="33"/>
  <c r="HS27" i="33"/>
  <c r="HQ27" i="33"/>
  <c r="HR27" i="33"/>
  <c r="AS7" i="33"/>
  <c r="AR7" i="33"/>
  <c r="AQ7" i="33"/>
  <c r="GE7" i="33"/>
  <c r="GF7" i="33"/>
  <c r="GD7" i="33"/>
  <c r="JQ7" i="33"/>
  <c r="JS7" i="33"/>
  <c r="JR7" i="33"/>
  <c r="AR21" i="33"/>
  <c r="AS21" i="33"/>
  <c r="AQ21" i="33"/>
  <c r="DQ21" i="33"/>
  <c r="DR21" i="33"/>
  <c r="DS21" i="33"/>
  <c r="KF21" i="33"/>
  <c r="KD21" i="33"/>
  <c r="KE21" i="33"/>
  <c r="AS18" i="33"/>
  <c r="AR18" i="33"/>
  <c r="AQ18" i="33"/>
  <c r="GD18" i="33"/>
  <c r="GF18" i="33"/>
  <c r="GE18" i="33"/>
  <c r="ID18" i="33"/>
  <c r="IE18" i="33"/>
  <c r="IF18" i="33"/>
  <c r="BR32" i="33"/>
  <c r="BS32" i="33"/>
  <c r="BQ32" i="33"/>
  <c r="FS32" i="33"/>
  <c r="FR32" i="33"/>
  <c r="FQ32" i="33"/>
  <c r="KF32" i="33"/>
  <c r="KE32" i="33"/>
  <c r="KD32" i="33"/>
  <c r="DE16" i="33"/>
  <c r="DF16" i="33"/>
  <c r="DD16" i="33"/>
  <c r="GR16" i="33"/>
  <c r="GQ16" i="33"/>
  <c r="GS16" i="33"/>
  <c r="KD16" i="33"/>
  <c r="KE16" i="33"/>
  <c r="KF16" i="33"/>
  <c r="DE17" i="33"/>
  <c r="DF17" i="33"/>
  <c r="DD17" i="33"/>
  <c r="EE17" i="33"/>
  <c r="EF17" i="33"/>
  <c r="ED17" i="33"/>
  <c r="HR17" i="33"/>
  <c r="HS17" i="33"/>
  <c r="HQ17" i="33"/>
  <c r="BE31" i="33"/>
  <c r="BF31" i="33"/>
  <c r="BD31" i="33"/>
  <c r="DR31" i="33"/>
  <c r="DQ31" i="33"/>
  <c r="DS31" i="33"/>
  <c r="LF31" i="33"/>
  <c r="LE31" i="33"/>
  <c r="LD31" i="33"/>
  <c r="BF8" i="33"/>
  <c r="BE8" i="33"/>
  <c r="BD8" i="33"/>
  <c r="GE8" i="33"/>
  <c r="GF8" i="33"/>
  <c r="GD8" i="33"/>
  <c r="JQ8" i="33"/>
  <c r="JS8" i="33"/>
  <c r="JR8" i="33"/>
  <c r="DE28" i="33"/>
  <c r="DF28" i="33"/>
  <c r="DD28" i="33"/>
  <c r="GF28" i="33"/>
  <c r="GD28" i="33"/>
  <c r="GE28" i="33"/>
  <c r="ME28" i="33"/>
  <c r="MF28" i="33"/>
  <c r="MD28" i="33"/>
  <c r="BF22" i="33"/>
  <c r="BE22" i="33"/>
  <c r="BD22" i="33"/>
  <c r="FR22" i="33"/>
  <c r="FS22" i="33"/>
  <c r="FQ22" i="33"/>
  <c r="IQ22" i="33"/>
  <c r="IS22" i="33"/>
  <c r="IR22" i="33"/>
  <c r="BF23" i="33"/>
  <c r="BE23" i="33"/>
  <c r="BD23" i="33"/>
  <c r="DR23" i="33"/>
  <c r="DS23" i="33"/>
  <c r="DQ23" i="33"/>
  <c r="LF23" i="33"/>
  <c r="LE23" i="33"/>
  <c r="LD23" i="33"/>
  <c r="BF11" i="33"/>
  <c r="BD11" i="33"/>
  <c r="BE11" i="33"/>
  <c r="HF11" i="33"/>
  <c r="HE11" i="33"/>
  <c r="HD11" i="33"/>
  <c r="JD11" i="33"/>
  <c r="JE11" i="33"/>
  <c r="JF11" i="33"/>
  <c r="BE20" i="33"/>
  <c r="BD20" i="33"/>
  <c r="BF20" i="33"/>
  <c r="ER20" i="33"/>
  <c r="ES20" i="33"/>
  <c r="EQ20" i="33"/>
  <c r="IQ20" i="33"/>
  <c r="IS20" i="33"/>
  <c r="IR20" i="33"/>
  <c r="BF25" i="33"/>
  <c r="BE25" i="33"/>
  <c r="BD25" i="33"/>
  <c r="EE25" i="33"/>
  <c r="EF25" i="33"/>
  <c r="ED25" i="33"/>
  <c r="JF25" i="33"/>
  <c r="JE25" i="33"/>
  <c r="JD25" i="33"/>
  <c r="AS15" i="33"/>
  <c r="AQ15" i="33"/>
  <c r="AR15" i="33"/>
  <c r="EE15" i="33"/>
  <c r="EF15" i="33"/>
  <c r="ED15" i="33"/>
  <c r="JS15" i="33"/>
  <c r="JQ15" i="33"/>
  <c r="JR15" i="33"/>
  <c r="BE30" i="33"/>
  <c r="BD30" i="33"/>
  <c r="BF30" i="33"/>
  <c r="FF30" i="33"/>
  <c r="FE30" i="33"/>
  <c r="FD30" i="33"/>
  <c r="LR30" i="33"/>
  <c r="LS30" i="33"/>
  <c r="LQ30" i="33"/>
  <c r="BF6" i="33"/>
  <c r="BE6" i="33"/>
  <c r="BD6" i="33"/>
  <c r="GF6" i="33"/>
  <c r="GD6" i="33"/>
  <c r="GE6" i="33"/>
  <c r="JQ6" i="33"/>
  <c r="JS6" i="33"/>
  <c r="JR6" i="33"/>
  <c r="BF24" i="33"/>
  <c r="BE24" i="33"/>
  <c r="BD24" i="33"/>
  <c r="GR24" i="33"/>
  <c r="GQ24" i="33"/>
  <c r="GS24" i="33"/>
  <c r="HS24" i="33"/>
  <c r="HQ24" i="33"/>
  <c r="HR24" i="33"/>
  <c r="BS14" i="33"/>
  <c r="BR14" i="33"/>
  <c r="BQ14" i="33"/>
  <c r="EF14" i="33"/>
  <c r="ED14" i="33"/>
  <c r="EE14" i="33"/>
  <c r="JS14" i="33"/>
  <c r="JQ14" i="33"/>
  <c r="JR14" i="33"/>
  <c r="BE29" i="33"/>
  <c r="BD29" i="33"/>
  <c r="BF29" i="33"/>
  <c r="ER29" i="33"/>
  <c r="EQ29" i="33"/>
  <c r="ES29" i="33"/>
  <c r="KE29" i="33"/>
  <c r="KD29" i="33"/>
  <c r="KF29" i="33"/>
  <c r="BF9" i="33"/>
  <c r="BD9" i="33"/>
  <c r="BE9" i="33"/>
  <c r="GE9" i="33"/>
  <c r="GF9" i="33"/>
  <c r="GD9" i="33"/>
  <c r="LF9" i="33"/>
  <c r="LE9" i="33"/>
  <c r="LD9" i="33"/>
  <c r="GR10" i="33"/>
  <c r="GS10" i="33"/>
  <c r="GQ10" i="33"/>
  <c r="IF10" i="33"/>
  <c r="IE10" i="33"/>
  <c r="ID10" i="33"/>
  <c r="MD10" i="33"/>
  <c r="ME10" i="33"/>
  <c r="MF10" i="33"/>
  <c r="FF13" i="33"/>
  <c r="FE13" i="33"/>
  <c r="FD13" i="33"/>
  <c r="HQ13" i="33"/>
  <c r="HS13" i="33"/>
  <c r="HR13" i="33"/>
  <c r="MF13" i="33"/>
  <c r="MD13" i="33"/>
  <c r="ME13" i="33"/>
  <c r="FF27" i="33"/>
  <c r="FE27" i="33"/>
  <c r="FD27" i="33"/>
  <c r="KS27" i="33"/>
  <c r="KR27" i="33"/>
  <c r="KQ27" i="33"/>
  <c r="JR27" i="33"/>
  <c r="JQ27" i="33"/>
  <c r="JS27" i="33"/>
  <c r="AF25" i="34"/>
  <c r="AE27" i="34"/>
  <c r="S7" i="34"/>
  <c r="Q17" i="34"/>
  <c r="S20" i="34"/>
  <c r="Q6" i="34"/>
  <c r="R7" i="34"/>
  <c r="R20" i="34"/>
  <c r="AD14" i="34"/>
  <c r="R6" i="34"/>
  <c r="AF14" i="34"/>
  <c r="R27" i="34"/>
  <c r="R24" i="34"/>
  <c r="S27" i="34"/>
  <c r="Q22" i="34"/>
  <c r="AD11" i="34"/>
  <c r="HS24" i="34"/>
  <c r="HR24" i="34"/>
  <c r="HQ24" i="34"/>
  <c r="KD28" i="34"/>
  <c r="KF28" i="34"/>
  <c r="KE28" i="34"/>
  <c r="BS15" i="34"/>
  <c r="BR15" i="34"/>
  <c r="BQ15" i="34"/>
  <c r="JE14" i="34"/>
  <c r="JF14" i="34"/>
  <c r="JD14" i="34"/>
  <c r="HR27" i="34"/>
  <c r="HQ27" i="34"/>
  <c r="HS27" i="34"/>
  <c r="JE21" i="34"/>
  <c r="JD21" i="34"/>
  <c r="JF21" i="34"/>
  <c r="BF17" i="34"/>
  <c r="BD17" i="34"/>
  <c r="BE17" i="34"/>
  <c r="AE11" i="34"/>
  <c r="BE11" i="34"/>
  <c r="BF11" i="34"/>
  <c r="BD11" i="34"/>
  <c r="FD11" i="34"/>
  <c r="FF11" i="34"/>
  <c r="FE11" i="34"/>
  <c r="IQ11" i="34"/>
  <c r="IS11" i="34"/>
  <c r="IR11" i="34"/>
  <c r="AS24" i="34"/>
  <c r="AR24" i="34"/>
  <c r="AQ24" i="34"/>
  <c r="ES24" i="34"/>
  <c r="EQ24" i="34"/>
  <c r="ER24" i="34"/>
  <c r="JR24" i="34"/>
  <c r="JQ24" i="34"/>
  <c r="JS24" i="34"/>
  <c r="ED8" i="34"/>
  <c r="EE8" i="34"/>
  <c r="EF8" i="34"/>
  <c r="GR8" i="34"/>
  <c r="GS8" i="34"/>
  <c r="GQ8" i="34"/>
  <c r="LS8" i="34"/>
  <c r="LQ8" i="34"/>
  <c r="LR8" i="34"/>
  <c r="DR28" i="34"/>
  <c r="DQ28" i="34"/>
  <c r="DS28" i="34"/>
  <c r="IE28" i="34"/>
  <c r="IF28" i="34"/>
  <c r="ID28" i="34"/>
  <c r="MD28" i="34"/>
  <c r="MF28" i="34"/>
  <c r="ME28" i="34"/>
  <c r="ED22" i="34"/>
  <c r="EF22" i="34"/>
  <c r="EE22" i="34"/>
  <c r="GD22" i="34"/>
  <c r="GF22" i="34"/>
  <c r="GE22" i="34"/>
  <c r="MF22" i="34"/>
  <c r="MD22" i="34"/>
  <c r="ME22" i="34"/>
  <c r="DD23" i="34"/>
  <c r="DF23" i="34"/>
  <c r="DE23" i="34"/>
  <c r="GF23" i="34"/>
  <c r="GD23" i="34"/>
  <c r="GE23" i="34"/>
  <c r="KE23" i="34"/>
  <c r="KF23" i="34"/>
  <c r="KD23" i="34"/>
  <c r="CQ20" i="34"/>
  <c r="CS20" i="34"/>
  <c r="CR20" i="34"/>
  <c r="GF20" i="34"/>
  <c r="GE20" i="34"/>
  <c r="GD20" i="34"/>
  <c r="LR20" i="34"/>
  <c r="LS20" i="34"/>
  <c r="LQ20" i="34"/>
  <c r="DE30" i="34"/>
  <c r="DF30" i="34"/>
  <c r="DD30" i="34"/>
  <c r="FR30" i="34"/>
  <c r="FQ30" i="34"/>
  <c r="FS30" i="34"/>
  <c r="KQ30" i="34"/>
  <c r="KS30" i="34"/>
  <c r="KR30" i="34"/>
  <c r="CF25" i="34"/>
  <c r="CE25" i="34"/>
  <c r="CD25" i="34"/>
  <c r="GS25" i="34"/>
  <c r="GR25" i="34"/>
  <c r="GQ25" i="34"/>
  <c r="IQ25" i="34"/>
  <c r="IR25" i="34"/>
  <c r="IS25" i="34"/>
  <c r="AS15" i="34"/>
  <c r="AR15" i="34"/>
  <c r="AQ15" i="34"/>
  <c r="HR15" i="34"/>
  <c r="HS15" i="34"/>
  <c r="HQ15" i="34"/>
  <c r="ME15" i="34"/>
  <c r="MF15" i="34"/>
  <c r="MD15" i="34"/>
  <c r="BS6" i="34"/>
  <c r="BR6" i="34"/>
  <c r="BQ6" i="34"/>
  <c r="HS6" i="34"/>
  <c r="HQ6" i="34"/>
  <c r="HR6" i="34"/>
  <c r="KE6" i="34"/>
  <c r="KF6" i="34"/>
  <c r="KD6" i="34"/>
  <c r="BE14" i="34"/>
  <c r="BF14" i="34"/>
  <c r="BD14" i="34"/>
  <c r="ID14" i="34"/>
  <c r="IE14" i="34"/>
  <c r="IF14" i="34"/>
  <c r="JR14" i="34"/>
  <c r="JS14" i="34"/>
  <c r="JQ14" i="34"/>
  <c r="AR10" i="34"/>
  <c r="AS10" i="34"/>
  <c r="AQ10" i="34"/>
  <c r="HE10" i="34"/>
  <c r="HF10" i="34"/>
  <c r="HD10" i="34"/>
  <c r="IQ10" i="34"/>
  <c r="IS10" i="34"/>
  <c r="IR10" i="34"/>
  <c r="DE29" i="34"/>
  <c r="DD29" i="34"/>
  <c r="DF29" i="34"/>
  <c r="FR29" i="34"/>
  <c r="FQ29" i="34"/>
  <c r="FS29" i="34"/>
  <c r="KE29" i="34"/>
  <c r="KD29" i="34"/>
  <c r="KF29" i="34"/>
  <c r="DD9" i="34"/>
  <c r="DF9" i="34"/>
  <c r="DE9" i="34"/>
  <c r="HE9" i="34"/>
  <c r="HF9" i="34"/>
  <c r="HD9" i="34"/>
  <c r="LQ9" i="34"/>
  <c r="LS9" i="34"/>
  <c r="LR9" i="34"/>
  <c r="EE13" i="34"/>
  <c r="EF13" i="34"/>
  <c r="ED13" i="34"/>
  <c r="HD13" i="34"/>
  <c r="HE13" i="34"/>
  <c r="HF13" i="34"/>
  <c r="KD13" i="34"/>
  <c r="KE13" i="34"/>
  <c r="KF13" i="34"/>
  <c r="CD27" i="34"/>
  <c r="CE27" i="34"/>
  <c r="CF27" i="34"/>
  <c r="HE27" i="34"/>
  <c r="HF27" i="34"/>
  <c r="HD27" i="34"/>
  <c r="IQ27" i="34"/>
  <c r="IS27" i="34"/>
  <c r="IR27" i="34"/>
  <c r="AR7" i="34"/>
  <c r="AS7" i="34"/>
  <c r="AQ7" i="34"/>
  <c r="FR7" i="34"/>
  <c r="FS7" i="34"/>
  <c r="FQ7" i="34"/>
  <c r="IQ7" i="34"/>
  <c r="IS7" i="34"/>
  <c r="IR7" i="34"/>
  <c r="BF21" i="34"/>
  <c r="BD21" i="34"/>
  <c r="BE21" i="34"/>
  <c r="CQ21" i="34"/>
  <c r="CR21" i="34"/>
  <c r="CS21" i="34"/>
  <c r="LE21" i="34"/>
  <c r="LF21" i="34"/>
  <c r="LD21" i="34"/>
  <c r="BF18" i="34"/>
  <c r="BD18" i="34"/>
  <c r="BE18" i="34"/>
  <c r="FE18" i="34"/>
  <c r="FF18" i="34"/>
  <c r="FD18" i="34"/>
  <c r="KQ18" i="34"/>
  <c r="KS18" i="34"/>
  <c r="KR18" i="34"/>
  <c r="BD32" i="34"/>
  <c r="BF32" i="34"/>
  <c r="BE32" i="34"/>
  <c r="ES32" i="34"/>
  <c r="ER32" i="34"/>
  <c r="EQ32" i="34"/>
  <c r="KD32" i="34"/>
  <c r="KE32" i="34"/>
  <c r="KF32" i="34"/>
  <c r="AS16" i="34"/>
  <c r="AR16" i="34"/>
  <c r="AQ16" i="34"/>
  <c r="EE16" i="34"/>
  <c r="ED16" i="34"/>
  <c r="EF16" i="34"/>
  <c r="LE16" i="34"/>
  <c r="LF16" i="34"/>
  <c r="LD16" i="34"/>
  <c r="AS17" i="34"/>
  <c r="AQ17" i="34"/>
  <c r="AR17" i="34"/>
  <c r="FE17" i="34"/>
  <c r="FF17" i="34"/>
  <c r="FD17" i="34"/>
  <c r="KS17" i="34"/>
  <c r="KR17" i="34"/>
  <c r="KQ17" i="34"/>
  <c r="BD31" i="34"/>
  <c r="BF31" i="34"/>
  <c r="BE31" i="34"/>
  <c r="FF31" i="34"/>
  <c r="FE31" i="34"/>
  <c r="FD31" i="34"/>
  <c r="LQ31" i="34"/>
  <c r="LS31" i="34"/>
  <c r="LR31" i="34"/>
  <c r="BF24" i="34"/>
  <c r="BD24" i="34"/>
  <c r="BE24" i="34"/>
  <c r="GR28" i="34"/>
  <c r="GS28" i="34"/>
  <c r="GQ28" i="34"/>
  <c r="CQ23" i="34"/>
  <c r="CR23" i="34"/>
  <c r="CS23" i="34"/>
  <c r="IQ30" i="34"/>
  <c r="IS30" i="34"/>
  <c r="IR30" i="34"/>
  <c r="AQ6" i="34"/>
  <c r="AR6" i="34"/>
  <c r="AS6" i="34"/>
  <c r="FQ10" i="34"/>
  <c r="FS10" i="34"/>
  <c r="FR10" i="34"/>
  <c r="LQ29" i="34"/>
  <c r="LS29" i="34"/>
  <c r="LR29" i="34"/>
  <c r="BQ27" i="34"/>
  <c r="BR27" i="34"/>
  <c r="BS27" i="34"/>
  <c r="AS21" i="34"/>
  <c r="AQ21" i="34"/>
  <c r="AR21" i="34"/>
  <c r="CD32" i="34"/>
  <c r="CE32" i="34"/>
  <c r="CF32" i="34"/>
  <c r="JD32" i="34"/>
  <c r="JF32" i="34"/>
  <c r="JE32" i="34"/>
  <c r="BF16" i="34"/>
  <c r="BE16" i="34"/>
  <c r="BD16" i="34"/>
  <c r="FE16" i="34"/>
  <c r="FF16" i="34"/>
  <c r="FD16" i="34"/>
  <c r="JD31" i="34"/>
  <c r="JF31" i="34"/>
  <c r="JE31" i="34"/>
  <c r="CF11" i="34"/>
  <c r="CE11" i="34"/>
  <c r="CD11" i="34"/>
  <c r="HD11" i="34"/>
  <c r="HE11" i="34"/>
  <c r="HF11" i="34"/>
  <c r="KD11" i="34"/>
  <c r="KF11" i="34"/>
  <c r="KE11" i="34"/>
  <c r="CF24" i="34"/>
  <c r="CD24" i="34"/>
  <c r="CE24" i="34"/>
  <c r="FS24" i="34"/>
  <c r="FR24" i="34"/>
  <c r="FQ24" i="34"/>
  <c r="KE24" i="34"/>
  <c r="KF24" i="34"/>
  <c r="KD24" i="34"/>
  <c r="BF8" i="34"/>
  <c r="BE8" i="34"/>
  <c r="BD8" i="34"/>
  <c r="GE8" i="34"/>
  <c r="GF8" i="34"/>
  <c r="GD8" i="34"/>
  <c r="KF8" i="34"/>
  <c r="KE8" i="34"/>
  <c r="KD8" i="34"/>
  <c r="CD28" i="34"/>
  <c r="CE28" i="34"/>
  <c r="CF28" i="34"/>
  <c r="HR28" i="34"/>
  <c r="HS28" i="34"/>
  <c r="HQ28" i="34"/>
  <c r="JQ28" i="34"/>
  <c r="JS28" i="34"/>
  <c r="JR28" i="34"/>
  <c r="AS22" i="34"/>
  <c r="AR22" i="34"/>
  <c r="AQ22" i="34"/>
  <c r="ER22" i="34"/>
  <c r="EQ22" i="34"/>
  <c r="ES22" i="34"/>
  <c r="LE22" i="34"/>
  <c r="LD22" i="34"/>
  <c r="LF22" i="34"/>
  <c r="AS23" i="34"/>
  <c r="AR23" i="34"/>
  <c r="AQ23" i="34"/>
  <c r="ES23" i="34"/>
  <c r="ER23" i="34"/>
  <c r="EQ23" i="34"/>
  <c r="JR23" i="34"/>
  <c r="JQ23" i="34"/>
  <c r="JS23" i="34"/>
  <c r="BF20" i="34"/>
  <c r="BE20" i="34"/>
  <c r="BD20" i="34"/>
  <c r="ES20" i="34"/>
  <c r="ER20" i="34"/>
  <c r="EQ20" i="34"/>
  <c r="LE20" i="34"/>
  <c r="LF20" i="34"/>
  <c r="LD20" i="34"/>
  <c r="EF30" i="34"/>
  <c r="EE30" i="34"/>
  <c r="ED30" i="34"/>
  <c r="HR30" i="34"/>
  <c r="HQ30" i="34"/>
  <c r="HS30" i="34"/>
  <c r="KE30" i="34"/>
  <c r="KD30" i="34"/>
  <c r="KF30" i="34"/>
  <c r="FQ25" i="34"/>
  <c r="FS25" i="34"/>
  <c r="FR25" i="34"/>
  <c r="HS25" i="34"/>
  <c r="HR25" i="34"/>
  <c r="HQ25" i="34"/>
  <c r="MD25" i="34"/>
  <c r="MF25" i="34"/>
  <c r="ME25" i="34"/>
  <c r="EE15" i="34"/>
  <c r="ED15" i="34"/>
  <c r="EF15" i="34"/>
  <c r="FE15" i="34"/>
  <c r="FF15" i="34"/>
  <c r="FD15" i="34"/>
  <c r="KE15" i="34"/>
  <c r="KF15" i="34"/>
  <c r="KD15" i="34"/>
  <c r="CF6" i="34"/>
  <c r="CE6" i="34"/>
  <c r="CD6" i="34"/>
  <c r="HF6" i="34"/>
  <c r="HD6" i="34"/>
  <c r="HE6" i="34"/>
  <c r="JQ6" i="34"/>
  <c r="JR6" i="34"/>
  <c r="JS6" i="34"/>
  <c r="CR14" i="34"/>
  <c r="CS14" i="34"/>
  <c r="CQ14" i="34"/>
  <c r="EE14" i="34"/>
  <c r="EF14" i="34"/>
  <c r="ED14" i="34"/>
  <c r="KR14" i="34"/>
  <c r="KS14" i="34"/>
  <c r="KQ14" i="34"/>
  <c r="BS10" i="34"/>
  <c r="BR10" i="34"/>
  <c r="BQ10" i="34"/>
  <c r="GQ10" i="34"/>
  <c r="GR10" i="34"/>
  <c r="GS10" i="34"/>
  <c r="KD10" i="34"/>
  <c r="KF10" i="34"/>
  <c r="KE10" i="34"/>
  <c r="AQ29" i="34"/>
  <c r="AS29" i="34"/>
  <c r="AR29" i="34"/>
  <c r="ER29" i="34"/>
  <c r="ES29" i="34"/>
  <c r="EQ29" i="34"/>
  <c r="JQ29" i="34"/>
  <c r="JR29" i="34"/>
  <c r="JS29" i="34"/>
  <c r="ED9" i="34"/>
  <c r="EF9" i="34"/>
  <c r="EE9" i="34"/>
  <c r="GR9" i="34"/>
  <c r="GS9" i="34"/>
  <c r="GQ9" i="34"/>
  <c r="LD9" i="34"/>
  <c r="LE9" i="34"/>
  <c r="LF9" i="34"/>
  <c r="DR13" i="34"/>
  <c r="DQ13" i="34"/>
  <c r="DS13" i="34"/>
  <c r="EQ13" i="34"/>
  <c r="ES13" i="34"/>
  <c r="ER13" i="34"/>
  <c r="JQ13" i="34"/>
  <c r="JS13" i="34"/>
  <c r="JR13" i="34"/>
  <c r="DR27" i="34"/>
  <c r="DQ27" i="34"/>
  <c r="DS27" i="34"/>
  <c r="ES27" i="34"/>
  <c r="ER27" i="34"/>
  <c r="EQ27" i="34"/>
  <c r="LQ27" i="34"/>
  <c r="LS27" i="34"/>
  <c r="LR27" i="34"/>
  <c r="BS7" i="34"/>
  <c r="BR7" i="34"/>
  <c r="BQ7" i="34"/>
  <c r="FE7" i="34"/>
  <c r="FF7" i="34"/>
  <c r="FD7" i="34"/>
  <c r="LD7" i="34"/>
  <c r="LE7" i="34"/>
  <c r="LF7" i="34"/>
  <c r="CF21" i="34"/>
  <c r="CE21" i="34"/>
  <c r="CD21" i="34"/>
  <c r="FR21" i="34"/>
  <c r="FQ21" i="34"/>
  <c r="FS21" i="34"/>
  <c r="LR21" i="34"/>
  <c r="LS21" i="34"/>
  <c r="LQ21" i="34"/>
  <c r="BR18" i="34"/>
  <c r="BS18" i="34"/>
  <c r="BQ18" i="34"/>
  <c r="ER18" i="34"/>
  <c r="ES18" i="34"/>
  <c r="EQ18" i="34"/>
  <c r="LD18" i="34"/>
  <c r="LF18" i="34"/>
  <c r="LE18" i="34"/>
  <c r="AQ32" i="34"/>
  <c r="AS32" i="34"/>
  <c r="AR32" i="34"/>
  <c r="FS32" i="34"/>
  <c r="FR32" i="34"/>
  <c r="FQ32" i="34"/>
  <c r="JQ32" i="34"/>
  <c r="JS32" i="34"/>
  <c r="JR32" i="34"/>
  <c r="CF16" i="34"/>
  <c r="CD16" i="34"/>
  <c r="CE16" i="34"/>
  <c r="ER16" i="34"/>
  <c r="ES16" i="34"/>
  <c r="EQ16" i="34"/>
  <c r="JE16" i="34"/>
  <c r="JF16" i="34"/>
  <c r="JD16" i="34"/>
  <c r="CR17" i="34"/>
  <c r="CS17" i="34"/>
  <c r="CQ17" i="34"/>
  <c r="ER17" i="34"/>
  <c r="EQ17" i="34"/>
  <c r="ES17" i="34"/>
  <c r="KE17" i="34"/>
  <c r="KF17" i="34"/>
  <c r="KD17" i="34"/>
  <c r="CD31" i="34"/>
  <c r="CE31" i="34"/>
  <c r="CF31" i="34"/>
  <c r="GF31" i="34"/>
  <c r="GE31" i="34"/>
  <c r="GD31" i="34"/>
  <c r="MD31" i="34"/>
  <c r="MF31" i="34"/>
  <c r="ME31" i="34"/>
  <c r="BS11" i="34"/>
  <c r="BR11" i="34"/>
  <c r="BQ11" i="34"/>
  <c r="FR8" i="34"/>
  <c r="FS8" i="34"/>
  <c r="FQ8" i="34"/>
  <c r="JE22" i="34"/>
  <c r="JF22" i="34"/>
  <c r="JD22" i="34"/>
  <c r="JE20" i="34"/>
  <c r="JF20" i="34"/>
  <c r="JD20" i="34"/>
  <c r="KQ25" i="34"/>
  <c r="KS25" i="34"/>
  <c r="KR25" i="34"/>
  <c r="GQ14" i="34"/>
  <c r="GR14" i="34"/>
  <c r="GS14" i="34"/>
  <c r="ER9" i="34"/>
  <c r="ES9" i="34"/>
  <c r="EQ9" i="34"/>
  <c r="HR7" i="34"/>
  <c r="HS7" i="34"/>
  <c r="HQ7" i="34"/>
  <c r="IS17" i="34"/>
  <c r="IQ17" i="34"/>
  <c r="IR17" i="34"/>
  <c r="R25" i="34"/>
  <c r="DD11" i="34"/>
  <c r="DF11" i="34"/>
  <c r="DE11" i="34"/>
  <c r="FQ11" i="34"/>
  <c r="FS11" i="34"/>
  <c r="FR11" i="34"/>
  <c r="LQ11" i="34"/>
  <c r="LS11" i="34"/>
  <c r="LR11" i="34"/>
  <c r="BS24" i="34"/>
  <c r="BR24" i="34"/>
  <c r="BQ24" i="34"/>
  <c r="HF24" i="34"/>
  <c r="HE24" i="34"/>
  <c r="HD24" i="34"/>
  <c r="JE24" i="34"/>
  <c r="JF24" i="34"/>
  <c r="JD24" i="34"/>
  <c r="BS8" i="34"/>
  <c r="BR8" i="34"/>
  <c r="BQ8" i="34"/>
  <c r="IE8" i="34"/>
  <c r="IF8" i="34"/>
  <c r="ID8" i="34"/>
  <c r="LD8" i="34"/>
  <c r="LF8" i="34"/>
  <c r="LE8" i="34"/>
  <c r="AQ28" i="34"/>
  <c r="AS28" i="34"/>
  <c r="AR28" i="34"/>
  <c r="FE28" i="34"/>
  <c r="FF28" i="34"/>
  <c r="FD28" i="34"/>
  <c r="LQ28" i="34"/>
  <c r="LS28" i="34"/>
  <c r="LR28" i="34"/>
  <c r="CF22" i="34"/>
  <c r="CE22" i="34"/>
  <c r="CD22" i="34"/>
  <c r="FS22" i="34"/>
  <c r="FR22" i="34"/>
  <c r="FQ22" i="34"/>
  <c r="IQ22" i="34"/>
  <c r="IR22" i="34"/>
  <c r="IS22" i="34"/>
  <c r="CF23" i="34"/>
  <c r="CE23" i="34"/>
  <c r="CD23" i="34"/>
  <c r="FS23" i="34"/>
  <c r="FR23" i="34"/>
  <c r="FQ23" i="34"/>
  <c r="IR23" i="34"/>
  <c r="IS23" i="34"/>
  <c r="IQ23" i="34"/>
  <c r="CF20" i="34"/>
  <c r="CD20" i="34"/>
  <c r="CE20" i="34"/>
  <c r="FR20" i="34"/>
  <c r="FQ20" i="34"/>
  <c r="FS20" i="34"/>
  <c r="IQ20" i="34"/>
  <c r="IR20" i="34"/>
  <c r="IS20" i="34"/>
  <c r="BD30" i="34"/>
  <c r="BF30" i="34"/>
  <c r="BE30" i="34"/>
  <c r="FE30" i="34"/>
  <c r="FF30" i="34"/>
  <c r="FD30" i="34"/>
  <c r="LQ30" i="34"/>
  <c r="LS30" i="34"/>
  <c r="LR30" i="34"/>
  <c r="ED25" i="34"/>
  <c r="EF25" i="34"/>
  <c r="EE25" i="34"/>
  <c r="IF25" i="34"/>
  <c r="IE25" i="34"/>
  <c r="ID25" i="34"/>
  <c r="JR25" i="34"/>
  <c r="JS25" i="34"/>
  <c r="JQ25" i="34"/>
  <c r="CR15" i="34"/>
  <c r="CS15" i="34"/>
  <c r="CQ15" i="34"/>
  <c r="GR15" i="34"/>
  <c r="GS15" i="34"/>
  <c r="GQ15" i="34"/>
  <c r="LR15" i="34"/>
  <c r="LS15" i="34"/>
  <c r="LQ15" i="34"/>
  <c r="DS6" i="34"/>
  <c r="DR6" i="34"/>
  <c r="DQ6" i="34"/>
  <c r="ES6" i="34"/>
  <c r="EQ6" i="34"/>
  <c r="ER6" i="34"/>
  <c r="MD6" i="34"/>
  <c r="MF6" i="34"/>
  <c r="ME6" i="34"/>
  <c r="DR14" i="34"/>
  <c r="DQ14" i="34"/>
  <c r="DS14" i="34"/>
  <c r="FQ14" i="34"/>
  <c r="FS14" i="34"/>
  <c r="FR14" i="34"/>
  <c r="ME14" i="34"/>
  <c r="MF14" i="34"/>
  <c r="MD14" i="34"/>
  <c r="CF10" i="34"/>
  <c r="CE10" i="34"/>
  <c r="CD10" i="34"/>
  <c r="GD10" i="34"/>
  <c r="GF10" i="34"/>
  <c r="GE10" i="34"/>
  <c r="MD10" i="34"/>
  <c r="ME10" i="34"/>
  <c r="MF10" i="34"/>
  <c r="BQ29" i="34"/>
  <c r="BR29" i="34"/>
  <c r="BS29" i="34"/>
  <c r="HR29" i="34"/>
  <c r="HS29" i="34"/>
  <c r="HQ29" i="34"/>
  <c r="MD29" i="34"/>
  <c r="ME29" i="34"/>
  <c r="MF29" i="34"/>
  <c r="AR9" i="34"/>
  <c r="AS9" i="34"/>
  <c r="AQ9" i="34"/>
  <c r="IE9" i="34"/>
  <c r="IF9" i="34"/>
  <c r="ID9" i="34"/>
  <c r="IQ9" i="34"/>
  <c r="IR9" i="34"/>
  <c r="IS9" i="34"/>
  <c r="BS13" i="34"/>
  <c r="BQ13" i="34"/>
  <c r="BR13" i="34"/>
  <c r="ID13" i="34"/>
  <c r="IE13" i="34"/>
  <c r="IF13" i="34"/>
  <c r="JD13" i="34"/>
  <c r="JF13" i="34"/>
  <c r="JE13" i="34"/>
  <c r="DD27" i="34"/>
  <c r="DF27" i="34"/>
  <c r="DE27" i="34"/>
  <c r="FS27" i="34"/>
  <c r="FR27" i="34"/>
  <c r="FQ27" i="34"/>
  <c r="JQ27" i="34"/>
  <c r="JR27" i="34"/>
  <c r="JS27" i="34"/>
  <c r="CF7" i="34"/>
  <c r="CE7" i="34"/>
  <c r="CD7" i="34"/>
  <c r="HE7" i="34"/>
  <c r="HF7" i="34"/>
  <c r="HD7" i="34"/>
  <c r="JS7" i="34"/>
  <c r="JR7" i="34"/>
  <c r="JQ7" i="34"/>
  <c r="BS21" i="34"/>
  <c r="BR21" i="34"/>
  <c r="BQ21" i="34"/>
  <c r="IF21" i="34"/>
  <c r="IE21" i="34"/>
  <c r="ID21" i="34"/>
  <c r="IQ21" i="34"/>
  <c r="IR21" i="34"/>
  <c r="IS21" i="34"/>
  <c r="EF18" i="34"/>
  <c r="EE18" i="34"/>
  <c r="ED18" i="34"/>
  <c r="GR18" i="34"/>
  <c r="GS18" i="34"/>
  <c r="GQ18" i="34"/>
  <c r="KD18" i="34"/>
  <c r="KF18" i="34"/>
  <c r="KE18" i="34"/>
  <c r="BQ32" i="34"/>
  <c r="BR32" i="34"/>
  <c r="BS32" i="34"/>
  <c r="GF32" i="34"/>
  <c r="GE32" i="34"/>
  <c r="GD32" i="34"/>
  <c r="MD32" i="34"/>
  <c r="MF32" i="34"/>
  <c r="ME32" i="34"/>
  <c r="DR16" i="34"/>
  <c r="DQ16" i="34"/>
  <c r="DS16" i="34"/>
  <c r="GR16" i="34"/>
  <c r="GS16" i="34"/>
  <c r="GQ16" i="34"/>
  <c r="KR16" i="34"/>
  <c r="KS16" i="34"/>
  <c r="KQ16" i="34"/>
  <c r="CE17" i="34"/>
  <c r="CF17" i="34"/>
  <c r="CD17" i="34"/>
  <c r="GR17" i="34"/>
  <c r="GS17" i="34"/>
  <c r="GQ17" i="34"/>
  <c r="MF17" i="34"/>
  <c r="ME17" i="34"/>
  <c r="MD17" i="34"/>
  <c r="BQ31" i="34"/>
  <c r="BR31" i="34"/>
  <c r="BS31" i="34"/>
  <c r="GS31" i="34"/>
  <c r="GR31" i="34"/>
  <c r="GQ31" i="34"/>
  <c r="JQ31" i="34"/>
  <c r="JS31" i="34"/>
  <c r="JR31" i="34"/>
  <c r="AR8" i="34"/>
  <c r="AS8" i="34"/>
  <c r="AQ8" i="34"/>
  <c r="HF22" i="34"/>
  <c r="HE22" i="34"/>
  <c r="HD22" i="34"/>
  <c r="ED20" i="34"/>
  <c r="EF20" i="34"/>
  <c r="EE20" i="34"/>
  <c r="HF25" i="34"/>
  <c r="HE25" i="34"/>
  <c r="HD25" i="34"/>
  <c r="LF6" i="34"/>
  <c r="LD6" i="34"/>
  <c r="LE6" i="34"/>
  <c r="BD29" i="34"/>
  <c r="BF29" i="34"/>
  <c r="BE29" i="34"/>
  <c r="CF13" i="34"/>
  <c r="CD13" i="34"/>
  <c r="CE13" i="34"/>
  <c r="MD27" i="34"/>
  <c r="MF27" i="34"/>
  <c r="ME27" i="34"/>
  <c r="AR18" i="34"/>
  <c r="AQ18" i="34"/>
  <c r="AS18" i="34"/>
  <c r="HE17" i="34"/>
  <c r="HF17" i="34"/>
  <c r="HD17" i="34"/>
  <c r="AD29" i="34"/>
  <c r="CQ11" i="34"/>
  <c r="CS11" i="34"/>
  <c r="CR11" i="34"/>
  <c r="EQ11" i="34"/>
  <c r="ES11" i="34"/>
  <c r="ER11" i="34"/>
  <c r="JQ11" i="34"/>
  <c r="JS11" i="34"/>
  <c r="JR11" i="34"/>
  <c r="DQ24" i="34"/>
  <c r="DS24" i="34"/>
  <c r="DR24" i="34"/>
  <c r="GS24" i="34"/>
  <c r="GR24" i="34"/>
  <c r="GQ24" i="34"/>
  <c r="ME24" i="34"/>
  <c r="MF24" i="34"/>
  <c r="MD24" i="34"/>
  <c r="CF8" i="34"/>
  <c r="CE8" i="34"/>
  <c r="CD8" i="34"/>
  <c r="HR8" i="34"/>
  <c r="HS8" i="34"/>
  <c r="HQ8" i="34"/>
  <c r="JS8" i="34"/>
  <c r="JR8" i="34"/>
  <c r="JQ8" i="34"/>
  <c r="BQ28" i="34"/>
  <c r="BR28" i="34"/>
  <c r="BS28" i="34"/>
  <c r="FR28" i="34"/>
  <c r="FQ28" i="34"/>
  <c r="FS28" i="34"/>
  <c r="LE28" i="34"/>
  <c r="LD28" i="34"/>
  <c r="LF28" i="34"/>
  <c r="BS22" i="34"/>
  <c r="BR22" i="34"/>
  <c r="BQ22" i="34"/>
  <c r="IF22" i="34"/>
  <c r="IE22" i="34"/>
  <c r="ID22" i="34"/>
  <c r="KR22" i="34"/>
  <c r="KS22" i="34"/>
  <c r="KQ22" i="34"/>
  <c r="BS23" i="34"/>
  <c r="BR23" i="34"/>
  <c r="BQ23" i="34"/>
  <c r="IF23" i="34"/>
  <c r="IE23" i="34"/>
  <c r="ID23" i="34"/>
  <c r="JE23" i="34"/>
  <c r="JF23" i="34"/>
  <c r="JD23" i="34"/>
  <c r="BS20" i="34"/>
  <c r="BR20" i="34"/>
  <c r="BQ20" i="34"/>
  <c r="IE20" i="34"/>
  <c r="ID20" i="34"/>
  <c r="IF20" i="34"/>
  <c r="KR20" i="34"/>
  <c r="KS20" i="34"/>
  <c r="KQ20" i="34"/>
  <c r="CD30" i="34"/>
  <c r="CF30" i="34"/>
  <c r="CE30" i="34"/>
  <c r="GR30" i="34"/>
  <c r="GQ30" i="34"/>
  <c r="GS30" i="34"/>
  <c r="JD30" i="34"/>
  <c r="JF30" i="34"/>
  <c r="JE30" i="34"/>
  <c r="DQ25" i="34"/>
  <c r="DS25" i="34"/>
  <c r="DR25" i="34"/>
  <c r="FD25" i="34"/>
  <c r="FF25" i="34"/>
  <c r="FE25" i="34"/>
  <c r="LQ25" i="34"/>
  <c r="LS25" i="34"/>
  <c r="LR25" i="34"/>
  <c r="DR15" i="34"/>
  <c r="DQ15" i="34"/>
  <c r="DS15" i="34"/>
  <c r="ER15" i="34"/>
  <c r="EQ15" i="34"/>
  <c r="ES15" i="34"/>
  <c r="JR15" i="34"/>
  <c r="JS15" i="34"/>
  <c r="JQ15" i="34"/>
  <c r="DF6" i="34"/>
  <c r="DE6" i="34"/>
  <c r="DD6" i="34"/>
  <c r="GS6" i="34"/>
  <c r="GQ6" i="34"/>
  <c r="GR6" i="34"/>
  <c r="KS6" i="34"/>
  <c r="KQ6" i="34"/>
  <c r="KR6" i="34"/>
  <c r="CF14" i="34"/>
  <c r="CE14" i="34"/>
  <c r="CD14" i="34"/>
  <c r="HR14" i="34"/>
  <c r="HS14" i="34"/>
  <c r="HQ14" i="34"/>
  <c r="IR14" i="34"/>
  <c r="IS14" i="34"/>
  <c r="IQ14" i="34"/>
  <c r="DD10" i="34"/>
  <c r="DE10" i="34"/>
  <c r="DF10" i="34"/>
  <c r="FD10" i="34"/>
  <c r="FF10" i="34"/>
  <c r="FE10" i="34"/>
  <c r="JQ10" i="34"/>
  <c r="JS10" i="34"/>
  <c r="JR10" i="34"/>
  <c r="CD29" i="34"/>
  <c r="CE29" i="34"/>
  <c r="CF29" i="34"/>
  <c r="FE29" i="34"/>
  <c r="FD29" i="34"/>
  <c r="FF29" i="34"/>
  <c r="JF29" i="34"/>
  <c r="JE29" i="34"/>
  <c r="JD29" i="34"/>
  <c r="BF9" i="34"/>
  <c r="BE9" i="34"/>
  <c r="BD9" i="34"/>
  <c r="GE9" i="34"/>
  <c r="GF9" i="34"/>
  <c r="GD9" i="34"/>
  <c r="KQ9" i="34"/>
  <c r="KS9" i="34"/>
  <c r="KR9" i="34"/>
  <c r="DE13" i="34"/>
  <c r="DD13" i="34"/>
  <c r="DF13" i="34"/>
  <c r="HQ13" i="34"/>
  <c r="HS13" i="34"/>
  <c r="HR13" i="34"/>
  <c r="LE13" i="34"/>
  <c r="LD13" i="34"/>
  <c r="LF13" i="34"/>
  <c r="CS27" i="34"/>
  <c r="CQ27" i="34"/>
  <c r="CR27" i="34"/>
  <c r="GS27" i="34"/>
  <c r="GR27" i="34"/>
  <c r="GQ27" i="34"/>
  <c r="LF27" i="34"/>
  <c r="LE27" i="34"/>
  <c r="LD27" i="34"/>
  <c r="DQ7" i="34"/>
  <c r="DS7" i="34"/>
  <c r="DR7" i="34"/>
  <c r="ER7" i="34"/>
  <c r="ES7" i="34"/>
  <c r="EQ7" i="34"/>
  <c r="MF7" i="34"/>
  <c r="MD7" i="34"/>
  <c r="ME7" i="34"/>
  <c r="ED21" i="34"/>
  <c r="EF21" i="34"/>
  <c r="EE21" i="34"/>
  <c r="GQ21" i="34"/>
  <c r="GS21" i="34"/>
  <c r="GR21" i="34"/>
  <c r="KR21" i="34"/>
  <c r="KS21" i="34"/>
  <c r="KQ21" i="34"/>
  <c r="DF18" i="34"/>
  <c r="DE18" i="34"/>
  <c r="DD18" i="34"/>
  <c r="IE18" i="34"/>
  <c r="ID18" i="34"/>
  <c r="IF18" i="34"/>
  <c r="JS18" i="34"/>
  <c r="JR18" i="34"/>
  <c r="JQ18" i="34"/>
  <c r="DS32" i="34"/>
  <c r="DR32" i="34"/>
  <c r="DQ32" i="34"/>
  <c r="GS32" i="34"/>
  <c r="GR32" i="34"/>
  <c r="GQ32" i="34"/>
  <c r="IQ32" i="34"/>
  <c r="IR32" i="34"/>
  <c r="IS32" i="34"/>
  <c r="BS16" i="34"/>
  <c r="BQ16" i="34"/>
  <c r="BR16" i="34"/>
  <c r="GE16" i="34"/>
  <c r="GF16" i="34"/>
  <c r="GD16" i="34"/>
  <c r="ME16" i="34"/>
  <c r="MF16" i="34"/>
  <c r="MD16" i="34"/>
  <c r="EE17" i="34"/>
  <c r="EF17" i="34"/>
  <c r="ED17" i="34"/>
  <c r="GE17" i="34"/>
  <c r="GF17" i="34"/>
  <c r="GD17" i="34"/>
  <c r="LS17" i="34"/>
  <c r="LR17" i="34"/>
  <c r="LQ17" i="34"/>
  <c r="DD31" i="34"/>
  <c r="DF31" i="34"/>
  <c r="DE31" i="34"/>
  <c r="HF31" i="34"/>
  <c r="HE31" i="34"/>
  <c r="HD31" i="34"/>
  <c r="LD31" i="34"/>
  <c r="LF31" i="34"/>
  <c r="LE31" i="34"/>
  <c r="GD11" i="34"/>
  <c r="GE11" i="34"/>
  <c r="GF11" i="34"/>
  <c r="IQ8" i="34"/>
  <c r="IS8" i="34"/>
  <c r="IR8" i="34"/>
  <c r="BF23" i="34"/>
  <c r="BE23" i="34"/>
  <c r="BD23" i="34"/>
  <c r="CS30" i="34"/>
  <c r="CR30" i="34"/>
  <c r="CQ30" i="34"/>
  <c r="HE15" i="34"/>
  <c r="HF15" i="34"/>
  <c r="HD15" i="34"/>
  <c r="BE10" i="34"/>
  <c r="BF10" i="34"/>
  <c r="BD10" i="34"/>
  <c r="CQ9" i="34"/>
  <c r="CS9" i="34"/>
  <c r="CR9" i="34"/>
  <c r="LR13" i="34"/>
  <c r="LQ13" i="34"/>
  <c r="LS13" i="34"/>
  <c r="ER21" i="34"/>
  <c r="EQ21" i="34"/>
  <c r="ES21" i="34"/>
  <c r="FS31" i="34"/>
  <c r="FR31" i="34"/>
  <c r="FQ31" i="34"/>
  <c r="R9" i="34"/>
  <c r="S25" i="34"/>
  <c r="AE29" i="34"/>
  <c r="ED11" i="34"/>
  <c r="EE11" i="34"/>
  <c r="EF11" i="34"/>
  <c r="ID11" i="34"/>
  <c r="IE11" i="34"/>
  <c r="IF11" i="34"/>
  <c r="JD11" i="34"/>
  <c r="JE11" i="34"/>
  <c r="JF11" i="34"/>
  <c r="DD24" i="34"/>
  <c r="DF24" i="34"/>
  <c r="DE24" i="34"/>
  <c r="FF24" i="34"/>
  <c r="FD24" i="34"/>
  <c r="FE24" i="34"/>
  <c r="LR24" i="34"/>
  <c r="LS24" i="34"/>
  <c r="LQ24" i="34"/>
  <c r="DQ8" i="34"/>
  <c r="DR8" i="34"/>
  <c r="DS8" i="34"/>
  <c r="FE8" i="34"/>
  <c r="FF8" i="34"/>
  <c r="FD8" i="34"/>
  <c r="MF8" i="34"/>
  <c r="MD8" i="34"/>
  <c r="ME8" i="34"/>
  <c r="DE28" i="34"/>
  <c r="DD28" i="34"/>
  <c r="DF28" i="34"/>
  <c r="HE28" i="34"/>
  <c r="HF28" i="34"/>
  <c r="HD28" i="34"/>
  <c r="JF28" i="34"/>
  <c r="JE28" i="34"/>
  <c r="JD28" i="34"/>
  <c r="DQ22" i="34"/>
  <c r="DS22" i="34"/>
  <c r="DR22" i="34"/>
  <c r="GS22" i="34"/>
  <c r="GQ22" i="34"/>
  <c r="GR22" i="34"/>
  <c r="KE22" i="34"/>
  <c r="KD22" i="34"/>
  <c r="KF22" i="34"/>
  <c r="HF23" i="34"/>
  <c r="HE23" i="34"/>
  <c r="HD23" i="34"/>
  <c r="GS23" i="34"/>
  <c r="GR23" i="34"/>
  <c r="GQ23" i="34"/>
  <c r="ME23" i="34"/>
  <c r="MF23" i="34"/>
  <c r="MD23" i="34"/>
  <c r="DQ20" i="34"/>
  <c r="DS20" i="34"/>
  <c r="DR20" i="34"/>
  <c r="GS20" i="34"/>
  <c r="GR20" i="34"/>
  <c r="GQ20" i="34"/>
  <c r="KE20" i="34"/>
  <c r="KF20" i="34"/>
  <c r="KD20" i="34"/>
  <c r="BQ30" i="34"/>
  <c r="BS30" i="34"/>
  <c r="BR30" i="34"/>
  <c r="HE30" i="34"/>
  <c r="HF30" i="34"/>
  <c r="HD30" i="34"/>
  <c r="MD30" i="34"/>
  <c r="MF30" i="34"/>
  <c r="ME30" i="34"/>
  <c r="DD25" i="34"/>
  <c r="DF25" i="34"/>
  <c r="DE25" i="34"/>
  <c r="ES25" i="34"/>
  <c r="ER25" i="34"/>
  <c r="EQ25" i="34"/>
  <c r="JE25" i="34"/>
  <c r="JD25" i="34"/>
  <c r="JF25" i="34"/>
  <c r="CF15" i="34"/>
  <c r="CE15" i="34"/>
  <c r="CD15" i="34"/>
  <c r="IF15" i="34"/>
  <c r="ID15" i="34"/>
  <c r="IE15" i="34"/>
  <c r="LE15" i="34"/>
  <c r="LD15" i="34"/>
  <c r="LF15" i="34"/>
  <c r="CS6" i="34"/>
  <c r="CQ6" i="34"/>
  <c r="CR6" i="34"/>
  <c r="GF6" i="34"/>
  <c r="GD6" i="34"/>
  <c r="GE6" i="34"/>
  <c r="JE6" i="34"/>
  <c r="JF6" i="34"/>
  <c r="JD6" i="34"/>
  <c r="DE14" i="34"/>
  <c r="DD14" i="34"/>
  <c r="DF14" i="34"/>
  <c r="EQ14" i="34"/>
  <c r="ES14" i="34"/>
  <c r="ER14" i="34"/>
  <c r="KE14" i="34"/>
  <c r="KF14" i="34"/>
  <c r="KD14" i="34"/>
  <c r="CQ10" i="34"/>
  <c r="CS10" i="34"/>
  <c r="CR10" i="34"/>
  <c r="ID10" i="34"/>
  <c r="IE10" i="34"/>
  <c r="IF10" i="34"/>
  <c r="LQ10" i="34"/>
  <c r="LS10" i="34"/>
  <c r="LR10" i="34"/>
  <c r="CS29" i="34"/>
  <c r="CR29" i="34"/>
  <c r="CQ29" i="34"/>
  <c r="GR29" i="34"/>
  <c r="GS29" i="34"/>
  <c r="GQ29" i="34"/>
  <c r="LD29" i="34"/>
  <c r="LF29" i="34"/>
  <c r="LE29" i="34"/>
  <c r="BS9" i="34"/>
  <c r="BR9" i="34"/>
  <c r="BQ9" i="34"/>
  <c r="FR9" i="34"/>
  <c r="FS9" i="34"/>
  <c r="FQ9" i="34"/>
  <c r="KD9" i="34"/>
  <c r="KF9" i="34"/>
  <c r="KE9" i="34"/>
  <c r="AS13" i="34"/>
  <c r="AQ13" i="34"/>
  <c r="AR13" i="34"/>
  <c r="GQ13" i="34"/>
  <c r="GS13" i="34"/>
  <c r="GR13" i="34"/>
  <c r="IQ13" i="34"/>
  <c r="IR13" i="34"/>
  <c r="IS13" i="34"/>
  <c r="EF27" i="34"/>
  <c r="EE27" i="34"/>
  <c r="ED27" i="34"/>
  <c r="IE27" i="34"/>
  <c r="ID27" i="34"/>
  <c r="IF27" i="34"/>
  <c r="JF27" i="34"/>
  <c r="JE27" i="34"/>
  <c r="JD27" i="34"/>
  <c r="DD7" i="34"/>
  <c r="DE7" i="34"/>
  <c r="DF7" i="34"/>
  <c r="GR7" i="34"/>
  <c r="GS7" i="34"/>
  <c r="GQ7" i="34"/>
  <c r="KQ7" i="34"/>
  <c r="KR7" i="34"/>
  <c r="KS7" i="34"/>
  <c r="DQ21" i="34"/>
  <c r="DS21" i="34"/>
  <c r="DR21" i="34"/>
  <c r="FE21" i="34"/>
  <c r="FD21" i="34"/>
  <c r="FF21" i="34"/>
  <c r="KE21" i="34"/>
  <c r="KF21" i="34"/>
  <c r="KD21" i="34"/>
  <c r="CD18" i="34"/>
  <c r="CE18" i="34"/>
  <c r="CF18" i="34"/>
  <c r="GE18" i="34"/>
  <c r="GF18" i="34"/>
  <c r="GD18" i="34"/>
  <c r="ME18" i="34"/>
  <c r="MF18" i="34"/>
  <c r="MD18" i="34"/>
  <c r="DE32" i="34"/>
  <c r="DD32" i="34"/>
  <c r="DF32" i="34"/>
  <c r="HF32" i="34"/>
  <c r="HE32" i="34"/>
  <c r="HD32" i="34"/>
  <c r="LQ32" i="34"/>
  <c r="LS32" i="34"/>
  <c r="LR32" i="34"/>
  <c r="DE16" i="34"/>
  <c r="DF16" i="34"/>
  <c r="DD16" i="34"/>
  <c r="IE16" i="34"/>
  <c r="ID16" i="34"/>
  <c r="IF16" i="34"/>
  <c r="IS16" i="34"/>
  <c r="IQ16" i="34"/>
  <c r="IR16" i="34"/>
  <c r="BS17" i="34"/>
  <c r="BQ17" i="34"/>
  <c r="BR17" i="34"/>
  <c r="IE17" i="34"/>
  <c r="IF17" i="34"/>
  <c r="ID17" i="34"/>
  <c r="JR17" i="34"/>
  <c r="JS17" i="34"/>
  <c r="JQ17" i="34"/>
  <c r="CS31" i="34"/>
  <c r="CQ31" i="34"/>
  <c r="CR31" i="34"/>
  <c r="HS31" i="34"/>
  <c r="HR31" i="34"/>
  <c r="HQ31" i="34"/>
  <c r="KQ31" i="34"/>
  <c r="KS31" i="34"/>
  <c r="KR31" i="34"/>
  <c r="MD11" i="34"/>
  <c r="ME11" i="34"/>
  <c r="MF11" i="34"/>
  <c r="BD28" i="34"/>
  <c r="BF28" i="34"/>
  <c r="BE28" i="34"/>
  <c r="LE23" i="34"/>
  <c r="LF23" i="34"/>
  <c r="LD23" i="34"/>
  <c r="IE30" i="34"/>
  <c r="ID30" i="34"/>
  <c r="IF30" i="34"/>
  <c r="IS15" i="34"/>
  <c r="IQ15" i="34"/>
  <c r="IR15" i="34"/>
  <c r="AS14" i="34"/>
  <c r="AR14" i="34"/>
  <c r="AQ14" i="34"/>
  <c r="HE29" i="34"/>
  <c r="HD29" i="34"/>
  <c r="HF29" i="34"/>
  <c r="FQ13" i="34"/>
  <c r="FS13" i="34"/>
  <c r="FR13" i="34"/>
  <c r="KF7" i="34"/>
  <c r="KE7" i="34"/>
  <c r="KD7" i="34"/>
  <c r="IS18" i="34"/>
  <c r="IR18" i="34"/>
  <c r="IQ18" i="34"/>
  <c r="FF32" i="34"/>
  <c r="FE32" i="34"/>
  <c r="FD32" i="34"/>
  <c r="AQ31" i="34"/>
  <c r="AS31" i="34"/>
  <c r="AR31" i="34"/>
  <c r="DQ11" i="34"/>
  <c r="DS11" i="34"/>
  <c r="DR11" i="34"/>
  <c r="HQ11" i="34"/>
  <c r="HS11" i="34"/>
  <c r="HR11" i="34"/>
  <c r="LD11" i="34"/>
  <c r="LE11" i="34"/>
  <c r="LF11" i="34"/>
  <c r="CQ24" i="34"/>
  <c r="CS24" i="34"/>
  <c r="CR24" i="34"/>
  <c r="IF24" i="34"/>
  <c r="IE24" i="34"/>
  <c r="ID24" i="34"/>
  <c r="IR24" i="34"/>
  <c r="IQ24" i="34"/>
  <c r="IS24" i="34"/>
  <c r="DD8" i="34"/>
  <c r="DF8" i="34"/>
  <c r="DE8" i="34"/>
  <c r="HE8" i="34"/>
  <c r="HF8" i="34"/>
  <c r="HD8" i="34"/>
  <c r="KQ8" i="34"/>
  <c r="KS8" i="34"/>
  <c r="KR8" i="34"/>
  <c r="CS28" i="34"/>
  <c r="CR28" i="34"/>
  <c r="CQ28" i="34"/>
  <c r="ER28" i="34"/>
  <c r="ES28" i="34"/>
  <c r="EQ28" i="34"/>
  <c r="KQ28" i="34"/>
  <c r="KS28" i="34"/>
  <c r="KR28" i="34"/>
  <c r="DD22" i="34"/>
  <c r="DF22" i="34"/>
  <c r="DE22" i="34"/>
  <c r="FF22" i="34"/>
  <c r="FE22" i="34"/>
  <c r="FD22" i="34"/>
  <c r="LR22" i="34"/>
  <c r="LS22" i="34"/>
  <c r="LQ22" i="34"/>
  <c r="ED23" i="34"/>
  <c r="EF23" i="34"/>
  <c r="EE23" i="34"/>
  <c r="FF23" i="34"/>
  <c r="FE23" i="34"/>
  <c r="FD23" i="34"/>
  <c r="LR23" i="34"/>
  <c r="LS23" i="34"/>
  <c r="LQ23" i="34"/>
  <c r="DD20" i="34"/>
  <c r="DF20" i="34"/>
  <c r="DE20" i="34"/>
  <c r="FE20" i="34"/>
  <c r="FD20" i="34"/>
  <c r="FF20" i="34"/>
  <c r="ME20" i="34"/>
  <c r="MF20" i="34"/>
  <c r="MD20" i="34"/>
  <c r="AQ30" i="34"/>
  <c r="AS30" i="34"/>
  <c r="AR30" i="34"/>
  <c r="ER30" i="34"/>
  <c r="ES30" i="34"/>
  <c r="EQ30" i="34"/>
  <c r="JQ30" i="34"/>
  <c r="JS30" i="34"/>
  <c r="JR30" i="34"/>
  <c r="BF25" i="34"/>
  <c r="BD25" i="34"/>
  <c r="BE25" i="34"/>
  <c r="CQ25" i="34"/>
  <c r="CR25" i="34"/>
  <c r="CS25" i="34"/>
  <c r="KD25" i="34"/>
  <c r="KF25" i="34"/>
  <c r="KE25" i="34"/>
  <c r="FR15" i="34"/>
  <c r="FQ15" i="34"/>
  <c r="FS15" i="34"/>
  <c r="GF15" i="34"/>
  <c r="GE15" i="34"/>
  <c r="GD15" i="34"/>
  <c r="JE15" i="34"/>
  <c r="JF15" i="34"/>
  <c r="JD15" i="34"/>
  <c r="EF6" i="34"/>
  <c r="EE6" i="34"/>
  <c r="ED6" i="34"/>
  <c r="IF6" i="34"/>
  <c r="ID6" i="34"/>
  <c r="IE6" i="34"/>
  <c r="LS6" i="34"/>
  <c r="LR6" i="34"/>
  <c r="LQ6" i="34"/>
  <c r="FD14" i="34"/>
  <c r="FF14" i="34"/>
  <c r="FE14" i="34"/>
  <c r="HD14" i="34"/>
  <c r="HE14" i="34"/>
  <c r="HF14" i="34"/>
  <c r="LQ14" i="34"/>
  <c r="LR14" i="34"/>
  <c r="LS14" i="34"/>
  <c r="ED10" i="34"/>
  <c r="EF10" i="34"/>
  <c r="EE10" i="34"/>
  <c r="ER10" i="34"/>
  <c r="ES10" i="34"/>
  <c r="EQ10" i="34"/>
  <c r="JD10" i="34"/>
  <c r="JE10" i="34"/>
  <c r="JF10" i="34"/>
  <c r="EE29" i="34"/>
  <c r="EF29" i="34"/>
  <c r="ED29" i="34"/>
  <c r="GE29" i="34"/>
  <c r="GF29" i="34"/>
  <c r="GD29" i="34"/>
  <c r="KQ29" i="34"/>
  <c r="KS29" i="34"/>
  <c r="KR29" i="34"/>
  <c r="CF9" i="34"/>
  <c r="CE9" i="34"/>
  <c r="CD9" i="34"/>
  <c r="HR9" i="34"/>
  <c r="HS9" i="34"/>
  <c r="HQ9" i="34"/>
  <c r="MD9" i="34"/>
  <c r="ME9" i="34"/>
  <c r="MF9" i="34"/>
  <c r="BF13" i="34"/>
  <c r="BD13" i="34"/>
  <c r="BE13" i="34"/>
  <c r="FD13" i="34"/>
  <c r="FF13" i="34"/>
  <c r="FE13" i="34"/>
  <c r="KQ13" i="34"/>
  <c r="KS13" i="34"/>
  <c r="KR13" i="34"/>
  <c r="BD27" i="34"/>
  <c r="BF27" i="34"/>
  <c r="BE27" i="34"/>
  <c r="FF27" i="34"/>
  <c r="FE27" i="34"/>
  <c r="FD27" i="34"/>
  <c r="KD27" i="34"/>
  <c r="KF27" i="34"/>
  <c r="KE27" i="34"/>
  <c r="CQ7" i="34"/>
  <c r="CS7" i="34"/>
  <c r="CR7" i="34"/>
  <c r="IE7" i="34"/>
  <c r="IF7" i="34"/>
  <c r="ID7" i="34"/>
  <c r="JD7" i="34"/>
  <c r="JE7" i="34"/>
  <c r="JF7" i="34"/>
  <c r="HF21" i="34"/>
  <c r="HE21" i="34"/>
  <c r="HD21" i="34"/>
  <c r="HS21" i="34"/>
  <c r="HR21" i="34"/>
  <c r="HQ21" i="34"/>
  <c r="JR21" i="34"/>
  <c r="JS21" i="34"/>
  <c r="JQ21" i="34"/>
  <c r="DR18" i="34"/>
  <c r="DQ18" i="34"/>
  <c r="DS18" i="34"/>
  <c r="HQ18" i="34"/>
  <c r="HS18" i="34"/>
  <c r="HR18" i="34"/>
  <c r="JF18" i="34"/>
  <c r="JE18" i="34"/>
  <c r="JD18" i="34"/>
  <c r="CS32" i="34"/>
  <c r="CR32" i="34"/>
  <c r="CQ32" i="34"/>
  <c r="HS32" i="34"/>
  <c r="HR32" i="34"/>
  <c r="HQ32" i="34"/>
  <c r="LD32" i="34"/>
  <c r="LE32" i="34"/>
  <c r="LF32" i="34"/>
  <c r="CR16" i="34"/>
  <c r="CS16" i="34"/>
  <c r="CQ16" i="34"/>
  <c r="FR16" i="34"/>
  <c r="FS16" i="34"/>
  <c r="FQ16" i="34"/>
  <c r="KE16" i="34"/>
  <c r="KF16" i="34"/>
  <c r="KD16" i="34"/>
  <c r="DR17" i="34"/>
  <c r="DS17" i="34"/>
  <c r="DQ17" i="34"/>
  <c r="FR17" i="34"/>
  <c r="FQ17" i="34"/>
  <c r="FS17" i="34"/>
  <c r="LF17" i="34"/>
  <c r="LE17" i="34"/>
  <c r="LD17" i="34"/>
  <c r="EE31" i="34"/>
  <c r="EF31" i="34"/>
  <c r="ED31" i="34"/>
  <c r="IF31" i="34"/>
  <c r="IE31" i="34"/>
  <c r="ID31" i="34"/>
  <c r="IQ31" i="34"/>
  <c r="IS31" i="34"/>
  <c r="IR31" i="34"/>
  <c r="KR24" i="34"/>
  <c r="KS24" i="34"/>
  <c r="KQ24" i="34"/>
  <c r="BF22" i="34"/>
  <c r="BE22" i="34"/>
  <c r="BD22" i="34"/>
  <c r="AS20" i="34"/>
  <c r="AR20" i="34"/>
  <c r="AQ20" i="34"/>
  <c r="BS25" i="34"/>
  <c r="BR25" i="34"/>
  <c r="BQ25" i="34"/>
  <c r="FF6" i="34"/>
  <c r="FD6" i="34"/>
  <c r="FE6" i="34"/>
  <c r="KQ10" i="34"/>
  <c r="KS10" i="34"/>
  <c r="KR10" i="34"/>
  <c r="JD9" i="34"/>
  <c r="JE9" i="34"/>
  <c r="JF9" i="34"/>
  <c r="BF7" i="34"/>
  <c r="BE7" i="34"/>
  <c r="BD7" i="34"/>
  <c r="HE18" i="34"/>
  <c r="HD18" i="34"/>
  <c r="HF18" i="34"/>
  <c r="JS16" i="34"/>
  <c r="JQ16" i="34"/>
  <c r="JR16" i="34"/>
  <c r="AS11" i="34"/>
  <c r="AR11" i="34"/>
  <c r="AQ11" i="34"/>
  <c r="GQ11" i="34"/>
  <c r="GS11" i="34"/>
  <c r="GR11" i="34"/>
  <c r="KQ11" i="34"/>
  <c r="KS11" i="34"/>
  <c r="KR11" i="34"/>
  <c r="ED24" i="34"/>
  <c r="EF24" i="34"/>
  <c r="EE24" i="34"/>
  <c r="GF24" i="34"/>
  <c r="GD24" i="34"/>
  <c r="GE24" i="34"/>
  <c r="LE24" i="34"/>
  <c r="LD24" i="34"/>
  <c r="LF24" i="34"/>
  <c r="CQ8" i="34"/>
  <c r="CS8" i="34"/>
  <c r="CR8" i="34"/>
  <c r="ER8" i="34"/>
  <c r="ES8" i="34"/>
  <c r="EQ8" i="34"/>
  <c r="JD8" i="34"/>
  <c r="JE8" i="34"/>
  <c r="JF8" i="34"/>
  <c r="ED28" i="34"/>
  <c r="EF28" i="34"/>
  <c r="EE28" i="34"/>
  <c r="GE28" i="34"/>
  <c r="GD28" i="34"/>
  <c r="GF28" i="34"/>
  <c r="IQ28" i="34"/>
  <c r="IS28" i="34"/>
  <c r="IR28" i="34"/>
  <c r="CQ22" i="34"/>
  <c r="CS22" i="34"/>
  <c r="CR22" i="34"/>
  <c r="HR22" i="34"/>
  <c r="HQ22" i="34"/>
  <c r="HS22" i="34"/>
  <c r="JR22" i="34"/>
  <c r="JQ22" i="34"/>
  <c r="JS22" i="34"/>
  <c r="DQ23" i="34"/>
  <c r="DS23" i="34"/>
  <c r="DR23" i="34"/>
  <c r="HS23" i="34"/>
  <c r="HQ23" i="34"/>
  <c r="HR23" i="34"/>
  <c r="KR23" i="34"/>
  <c r="KS23" i="34"/>
  <c r="KQ23" i="34"/>
  <c r="HE20" i="34"/>
  <c r="HD20" i="34"/>
  <c r="HF20" i="34"/>
  <c r="HS20" i="34"/>
  <c r="HQ20" i="34"/>
  <c r="HR20" i="34"/>
  <c r="JR20" i="34"/>
  <c r="JQ20" i="34"/>
  <c r="JS20" i="34"/>
  <c r="DQ30" i="34"/>
  <c r="DS30" i="34"/>
  <c r="DR30" i="34"/>
  <c r="GE30" i="34"/>
  <c r="GF30" i="34"/>
  <c r="GD30" i="34"/>
  <c r="LD30" i="34"/>
  <c r="LF30" i="34"/>
  <c r="LE30" i="34"/>
  <c r="AS25" i="34"/>
  <c r="AR25" i="34"/>
  <c r="AQ25" i="34"/>
  <c r="GF25" i="34"/>
  <c r="GE25" i="34"/>
  <c r="GD25" i="34"/>
  <c r="LF25" i="34"/>
  <c r="LE25" i="34"/>
  <c r="LD25" i="34"/>
  <c r="BF15" i="34"/>
  <c r="BE15" i="34"/>
  <c r="BD15" i="34"/>
  <c r="DE15" i="34"/>
  <c r="DD15" i="34"/>
  <c r="DF15" i="34"/>
  <c r="KS15" i="34"/>
  <c r="KQ15" i="34"/>
  <c r="KR15" i="34"/>
  <c r="BE6" i="34"/>
  <c r="BF6" i="34"/>
  <c r="BD6" i="34"/>
  <c r="FS6" i="34"/>
  <c r="FQ6" i="34"/>
  <c r="FR6" i="34"/>
  <c r="IQ6" i="34"/>
  <c r="IS6" i="34"/>
  <c r="IR6" i="34"/>
  <c r="BS14" i="34"/>
  <c r="BQ14" i="34"/>
  <c r="BR14" i="34"/>
  <c r="GD14" i="34"/>
  <c r="GF14" i="34"/>
  <c r="GE14" i="34"/>
  <c r="LE14" i="34"/>
  <c r="LF14" i="34"/>
  <c r="LD14" i="34"/>
  <c r="DQ10" i="34"/>
  <c r="DR10" i="34"/>
  <c r="DS10" i="34"/>
  <c r="HQ10" i="34"/>
  <c r="HR10" i="34"/>
  <c r="HS10" i="34"/>
  <c r="LD10" i="34"/>
  <c r="LE10" i="34"/>
  <c r="LF10" i="34"/>
  <c r="DR29" i="34"/>
  <c r="DQ29" i="34"/>
  <c r="DS29" i="34"/>
  <c r="IE29" i="34"/>
  <c r="ID29" i="34"/>
  <c r="IF29" i="34"/>
  <c r="IQ29" i="34"/>
  <c r="IS29" i="34"/>
  <c r="IR29" i="34"/>
  <c r="DQ9" i="34"/>
  <c r="DR9" i="34"/>
  <c r="DS9" i="34"/>
  <c r="FE9" i="34"/>
  <c r="FF9" i="34"/>
  <c r="FD9" i="34"/>
  <c r="JQ9" i="34"/>
  <c r="JS9" i="34"/>
  <c r="JR9" i="34"/>
  <c r="CR13" i="34"/>
  <c r="CS13" i="34"/>
  <c r="CQ13" i="34"/>
  <c r="GD13" i="34"/>
  <c r="GE13" i="34"/>
  <c r="GF13" i="34"/>
  <c r="ME13" i="34"/>
  <c r="MF13" i="34"/>
  <c r="MD13" i="34"/>
  <c r="AQ27" i="34"/>
  <c r="AS27" i="34"/>
  <c r="AR27" i="34"/>
  <c r="GF27" i="34"/>
  <c r="GE27" i="34"/>
  <c r="GD27" i="34"/>
  <c r="KQ27" i="34"/>
  <c r="KR27" i="34"/>
  <c r="KS27" i="34"/>
  <c r="ED7" i="34"/>
  <c r="EE7" i="34"/>
  <c r="EF7" i="34"/>
  <c r="GE7" i="34"/>
  <c r="GF7" i="34"/>
  <c r="GD7" i="34"/>
  <c r="LS7" i="34"/>
  <c r="LQ7" i="34"/>
  <c r="LR7" i="34"/>
  <c r="DD21" i="34"/>
  <c r="DF21" i="34"/>
  <c r="DE21" i="34"/>
  <c r="GF21" i="34"/>
  <c r="GE21" i="34"/>
  <c r="GD21" i="34"/>
  <c r="ME21" i="34"/>
  <c r="MF21" i="34"/>
  <c r="MD21" i="34"/>
  <c r="CS18" i="34"/>
  <c r="CR18" i="34"/>
  <c r="CQ18" i="34"/>
  <c r="FR18" i="34"/>
  <c r="FS18" i="34"/>
  <c r="FQ18" i="34"/>
  <c r="LR18" i="34"/>
  <c r="LS18" i="34"/>
  <c r="LQ18" i="34"/>
  <c r="ED32" i="34"/>
  <c r="EE32" i="34"/>
  <c r="EF32" i="34"/>
  <c r="IF32" i="34"/>
  <c r="IE32" i="34"/>
  <c r="ID32" i="34"/>
  <c r="KQ32" i="34"/>
  <c r="KS32" i="34"/>
  <c r="KR32" i="34"/>
  <c r="HE16" i="34"/>
  <c r="HD16" i="34"/>
  <c r="HF16" i="34"/>
  <c r="HR16" i="34"/>
  <c r="HS16" i="34"/>
  <c r="HQ16" i="34"/>
  <c r="LR16" i="34"/>
  <c r="LS16" i="34"/>
  <c r="LQ16" i="34"/>
  <c r="DE17" i="34"/>
  <c r="DF17" i="34"/>
  <c r="DD17" i="34"/>
  <c r="HR17" i="34"/>
  <c r="HS17" i="34"/>
  <c r="HQ17" i="34"/>
  <c r="JE17" i="34"/>
  <c r="JF17" i="34"/>
  <c r="JD17" i="34"/>
  <c r="DR31" i="34"/>
  <c r="DS31" i="34"/>
  <c r="DQ31" i="34"/>
  <c r="ER31" i="34"/>
  <c r="ES31" i="34"/>
  <c r="EQ31" i="34"/>
  <c r="KE31" i="34"/>
  <c r="KD31" i="34"/>
  <c r="KF31" i="34"/>
  <c r="AF23" i="33"/>
  <c r="AE23" i="33"/>
  <c r="AD23" i="33"/>
  <c r="AF7" i="34"/>
  <c r="AD7" i="34"/>
  <c r="AE7" i="34"/>
  <c r="AF32" i="33"/>
  <c r="AD32" i="33"/>
  <c r="AE32" i="33"/>
  <c r="AF8" i="34"/>
  <c r="AD8" i="34"/>
  <c r="AE8" i="34"/>
  <c r="R27" i="33"/>
  <c r="Q27" i="33"/>
  <c r="S27" i="33"/>
  <c r="S23" i="33"/>
  <c r="Q23" i="33"/>
  <c r="R23" i="33"/>
  <c r="AF15" i="33"/>
  <c r="AD15" i="33"/>
  <c r="AE15" i="33"/>
  <c r="Q10" i="33"/>
  <c r="R10" i="33"/>
  <c r="S10" i="33"/>
  <c r="AF27" i="33"/>
  <c r="AE27" i="33"/>
  <c r="AD27" i="33"/>
  <c r="AE18" i="34"/>
  <c r="AF18" i="34"/>
  <c r="AD18" i="34"/>
  <c r="AF7" i="33"/>
  <c r="AD7" i="33"/>
  <c r="AE7" i="33"/>
  <c r="AF16" i="33"/>
  <c r="AE16" i="33"/>
  <c r="AD16" i="33"/>
  <c r="AF22" i="34"/>
  <c r="AE22" i="34"/>
  <c r="AD22" i="34"/>
  <c r="R8" i="33"/>
  <c r="Q8" i="33"/>
  <c r="S8" i="33"/>
  <c r="R11" i="33"/>
  <c r="Q11" i="33"/>
  <c r="S11" i="33"/>
  <c r="AF14" i="33"/>
  <c r="AE14" i="33"/>
  <c r="AD14" i="33"/>
  <c r="AF30" i="33"/>
  <c r="AE30" i="33"/>
  <c r="AD30" i="33"/>
  <c r="AF21" i="34"/>
  <c r="AE21" i="34"/>
  <c r="AD21" i="34"/>
  <c r="AE15" i="34"/>
  <c r="AF15" i="34"/>
  <c r="AD15" i="34"/>
  <c r="AF32" i="34"/>
  <c r="AE32" i="34"/>
  <c r="AD32" i="34"/>
  <c r="R21" i="33"/>
  <c r="S21" i="33"/>
  <c r="Q21" i="33"/>
  <c r="R17" i="33"/>
  <c r="S17" i="33"/>
  <c r="Q17" i="33"/>
  <c r="AF23" i="34"/>
  <c r="AE23" i="34"/>
  <c r="AD23" i="34"/>
  <c r="AF8" i="33"/>
  <c r="AD8" i="33"/>
  <c r="AE8" i="33"/>
  <c r="AF11" i="33"/>
  <c r="AE11" i="33"/>
  <c r="AD11" i="33"/>
  <c r="R13" i="33"/>
  <c r="Q13" i="33"/>
  <c r="S13" i="33"/>
  <c r="R6" i="33"/>
  <c r="Q6" i="33"/>
  <c r="S6" i="33"/>
  <c r="P46" i="33"/>
  <c r="P47" i="33" s="1"/>
  <c r="R7" i="33"/>
  <c r="S7" i="33"/>
  <c r="Q7" i="33"/>
  <c r="AF10" i="33"/>
  <c r="AD10" i="33"/>
  <c r="AE10" i="33"/>
  <c r="AE16" i="34"/>
  <c r="AF16" i="34"/>
  <c r="AD16" i="34"/>
  <c r="AF21" i="33"/>
  <c r="AE21" i="33"/>
  <c r="AD21" i="33"/>
  <c r="AF17" i="33"/>
  <c r="AE17" i="33"/>
  <c r="AD17" i="33"/>
  <c r="S28" i="33"/>
  <c r="Q28" i="33"/>
  <c r="R28" i="33"/>
  <c r="S20" i="33"/>
  <c r="Q20" i="33"/>
  <c r="R20" i="33"/>
  <c r="AF13" i="33"/>
  <c r="AE13" i="33"/>
  <c r="AD13" i="33"/>
  <c r="AE6" i="33"/>
  <c r="AF6" i="33"/>
  <c r="AD6" i="33"/>
  <c r="R29" i="33"/>
  <c r="Q29" i="33"/>
  <c r="S29" i="33"/>
  <c r="AE28" i="34"/>
  <c r="AF28" i="34"/>
  <c r="AD28" i="34"/>
  <c r="AE17" i="34"/>
  <c r="AF17" i="34"/>
  <c r="AD17" i="34"/>
  <c r="S18" i="33"/>
  <c r="R18" i="33"/>
  <c r="Q18" i="33"/>
  <c r="R31" i="33"/>
  <c r="S31" i="33"/>
  <c r="Q31" i="33"/>
  <c r="AF28" i="33"/>
  <c r="AD28" i="33"/>
  <c r="AE28" i="33"/>
  <c r="AF20" i="33"/>
  <c r="AE20" i="33"/>
  <c r="AD20" i="33"/>
  <c r="AF6" i="34"/>
  <c r="AD6" i="34"/>
  <c r="AE6" i="34"/>
  <c r="S25" i="33"/>
  <c r="R25" i="33"/>
  <c r="Q25" i="33"/>
  <c r="S24" i="33"/>
  <c r="Q24" i="33"/>
  <c r="R24" i="33"/>
  <c r="AF29" i="33"/>
  <c r="AD29" i="33"/>
  <c r="AE29" i="33"/>
  <c r="R30" i="33"/>
  <c r="S30" i="33"/>
  <c r="Q30" i="33"/>
  <c r="AF31" i="34"/>
  <c r="AE31" i="34"/>
  <c r="AD31" i="34"/>
  <c r="AF18" i="33"/>
  <c r="AD18" i="33"/>
  <c r="AE18" i="33"/>
  <c r="AF31" i="33"/>
  <c r="AD31" i="33"/>
  <c r="AE31" i="33"/>
  <c r="S22" i="33"/>
  <c r="R22" i="33"/>
  <c r="Q22" i="33"/>
  <c r="AF25" i="33"/>
  <c r="AE25" i="33"/>
  <c r="AD25" i="33"/>
  <c r="AF24" i="33"/>
  <c r="AD24" i="33"/>
  <c r="AE24" i="33"/>
  <c r="S9" i="33"/>
  <c r="Q9" i="33"/>
  <c r="R9" i="33"/>
  <c r="Q16" i="33"/>
  <c r="S16" i="33"/>
  <c r="R16" i="33"/>
  <c r="S14" i="33"/>
  <c r="R14" i="33"/>
  <c r="Q14" i="33"/>
  <c r="Q32" i="33"/>
  <c r="S32" i="33"/>
  <c r="R32" i="33"/>
  <c r="AF20" i="34"/>
  <c r="AE20" i="34"/>
  <c r="AD20" i="34"/>
  <c r="AF22" i="33"/>
  <c r="AE22" i="33"/>
  <c r="AD22" i="33"/>
  <c r="Q15" i="33"/>
  <c r="R15" i="33"/>
  <c r="S15" i="33"/>
  <c r="AF9" i="33"/>
  <c r="AD9" i="33"/>
  <c r="AE9" i="33"/>
  <c r="D13" i="26"/>
  <c r="P5" i="10" s="1"/>
  <c r="E7" i="18"/>
  <c r="E17" i="18"/>
  <c r="H6" i="22"/>
  <c r="H12" i="22"/>
  <c r="I16" i="29" s="1"/>
  <c r="H23" i="22"/>
  <c r="E38" i="27" s="1"/>
  <c r="E14" i="18"/>
  <c r="H30" i="22"/>
  <c r="H24" i="22"/>
  <c r="H11" i="22"/>
  <c r="H39" i="22"/>
  <c r="H18" i="22"/>
  <c r="K21" i="27" s="1"/>
  <c r="C27" i="28"/>
  <c r="E200" i="18"/>
  <c r="E208" i="18"/>
  <c r="E216" i="18"/>
  <c r="E194" i="18"/>
  <c r="E185" i="18"/>
  <c r="E177" i="18"/>
  <c r="E176" i="18"/>
  <c r="E198" i="18"/>
  <c r="B6" i="31" s="1"/>
  <c r="E199" i="18"/>
  <c r="B8" i="31" s="1"/>
  <c r="E206" i="18"/>
  <c r="H4" i="31" s="1"/>
  <c r="E192" i="18"/>
  <c r="B3" i="31" s="1"/>
  <c r="E215" i="18"/>
  <c r="E178" i="18"/>
  <c r="E201" i="18"/>
  <c r="E209" i="18"/>
  <c r="H6" i="31" s="1"/>
  <c r="E187" i="18"/>
  <c r="E195" i="18"/>
  <c r="B4" i="31" s="1"/>
  <c r="E184" i="18"/>
  <c r="E213" i="18"/>
  <c r="H8" i="31" s="1"/>
  <c r="E193" i="18"/>
  <c r="E202" i="18"/>
  <c r="E210" i="18"/>
  <c r="H7" i="31" s="1"/>
  <c r="E188" i="18"/>
  <c r="E196" i="18"/>
  <c r="B5" i="31" s="1"/>
  <c r="E183" i="18"/>
  <c r="E175" i="18"/>
  <c r="E190" i="18"/>
  <c r="E205" i="18"/>
  <c r="E180" i="18"/>
  <c r="E179" i="18"/>
  <c r="E186" i="18"/>
  <c r="E203" i="18"/>
  <c r="E211" i="18"/>
  <c r="H20" i="31" s="1"/>
  <c r="E189" i="18"/>
  <c r="E197" i="18"/>
  <c r="B7" i="31" s="1"/>
  <c r="E182" i="18"/>
  <c r="E204" i="18"/>
  <c r="E212" i="18"/>
  <c r="H14" i="31" s="1"/>
  <c r="E181" i="18"/>
  <c r="E191" i="18"/>
  <c r="E214" i="18"/>
  <c r="E217" i="18"/>
  <c r="E207" i="18"/>
  <c r="O4" i="31" s="1"/>
  <c r="C55" i="29"/>
  <c r="F73" i="27"/>
  <c r="I63" i="27"/>
  <c r="C52" i="29"/>
  <c r="B50" i="29"/>
  <c r="C50" i="29"/>
  <c r="C47" i="29"/>
  <c r="H53" i="27"/>
  <c r="K53" i="27"/>
  <c r="B45" i="29"/>
  <c r="B53" i="27"/>
  <c r="C43" i="29"/>
  <c r="E53" i="27"/>
  <c r="B41" i="29"/>
  <c r="B38" i="29"/>
  <c r="C38" i="29"/>
  <c r="C37" i="29"/>
  <c r="B37" i="29"/>
  <c r="H39" i="27"/>
  <c r="C35" i="29"/>
  <c r="B34" i="29"/>
  <c r="C34" i="29"/>
  <c r="E39" i="27"/>
  <c r="B32" i="29"/>
  <c r="C31" i="29"/>
  <c r="E32" i="27"/>
  <c r="B29" i="29"/>
  <c r="C29" i="29"/>
  <c r="B28" i="29"/>
  <c r="C28" i="29"/>
  <c r="C26" i="29"/>
  <c r="B26" i="29"/>
  <c r="K22" i="27"/>
  <c r="B25" i="29"/>
  <c r="C23" i="29"/>
  <c r="H27" i="27"/>
  <c r="B22" i="29"/>
  <c r="H22" i="27"/>
  <c r="C20" i="29"/>
  <c r="C19" i="29"/>
  <c r="B19" i="29"/>
  <c r="B17" i="29"/>
  <c r="C17" i="29"/>
  <c r="B16" i="29"/>
  <c r="B14" i="29"/>
  <c r="K17" i="27"/>
  <c r="H17" i="27"/>
  <c r="C11" i="29"/>
  <c r="C8" i="29"/>
  <c r="E17" i="27"/>
  <c r="B7" i="29"/>
  <c r="E12" i="27"/>
  <c r="K12" i="27"/>
  <c r="B10" i="29"/>
  <c r="C10" i="29"/>
  <c r="B13" i="29"/>
  <c r="B17" i="27"/>
  <c r="B5" i="29"/>
  <c r="B12" i="27"/>
  <c r="C4" i="29"/>
  <c r="J3" i="28"/>
  <c r="I32" i="29"/>
  <c r="I12" i="28"/>
  <c r="C11" i="28"/>
  <c r="E53" i="18"/>
  <c r="E84" i="18"/>
  <c r="B1" i="27" s="1"/>
  <c r="E117" i="18"/>
  <c r="E100" i="18"/>
  <c r="E123" i="18"/>
  <c r="E28" i="18"/>
  <c r="D9" i="26" s="1"/>
  <c r="P6" i="8" s="1"/>
  <c r="E34" i="18"/>
  <c r="E150" i="18"/>
  <c r="E70" i="18"/>
  <c r="E133" i="18"/>
  <c r="E56" i="18"/>
  <c r="E166" i="18"/>
  <c r="B49" i="29" s="1"/>
  <c r="E47" i="18"/>
  <c r="E155" i="18"/>
  <c r="E62" i="18"/>
  <c r="E164" i="18"/>
  <c r="E110" i="18"/>
  <c r="B51" i="27" s="1"/>
  <c r="E139" i="18"/>
  <c r="E13" i="18"/>
  <c r="D7" i="26" s="1"/>
  <c r="E9" i="18"/>
  <c r="D12" i="26" s="1"/>
  <c r="B12" i="3" s="1"/>
  <c r="E6" i="18"/>
  <c r="E18" i="18"/>
  <c r="D23" i="26" s="1"/>
  <c r="E7" i="3" s="1"/>
  <c r="E19" i="18"/>
  <c r="I4" i="28"/>
  <c r="C3" i="28"/>
  <c r="E45" i="18"/>
  <c r="E59" i="18"/>
  <c r="E169" i="18"/>
  <c r="M3" i="29" s="1"/>
  <c r="E115" i="18"/>
  <c r="E73" i="18"/>
  <c r="E124" i="18"/>
  <c r="N31" i="27" s="1"/>
  <c r="E26" i="18"/>
  <c r="E142" i="18"/>
  <c r="E89" i="18"/>
  <c r="F1" i="18" s="1"/>
  <c r="E121" i="18"/>
  <c r="E48" i="18"/>
  <c r="E112" i="18"/>
  <c r="C61" i="27" s="1"/>
  <c r="E39" i="18"/>
  <c r="E147" i="18"/>
  <c r="E54" i="18"/>
  <c r="E102" i="18"/>
  <c r="E170" i="18"/>
  <c r="M11" i="29" s="1"/>
  <c r="B17" i="3"/>
  <c r="B11" i="3"/>
  <c r="E5" i="3"/>
  <c r="K9" i="27"/>
  <c r="K45" i="27" s="1"/>
  <c r="J27" i="28"/>
  <c r="E29" i="18"/>
  <c r="E153" i="18"/>
  <c r="E101" i="18"/>
  <c r="E43" i="18"/>
  <c r="E161" i="18"/>
  <c r="C3" i="29" s="1"/>
  <c r="E107" i="18"/>
  <c r="E81" i="27" s="1"/>
  <c r="E71" i="18"/>
  <c r="E134" i="18"/>
  <c r="B3" i="3" s="1"/>
  <c r="E49" i="18"/>
  <c r="E113" i="18"/>
  <c r="I61" i="27" s="1"/>
  <c r="E32" i="18"/>
  <c r="E148" i="18"/>
  <c r="E96" i="18"/>
  <c r="E23" i="18"/>
  <c r="E119" i="18"/>
  <c r="E38" i="18"/>
  <c r="E146" i="18"/>
  <c r="E85" i="18"/>
  <c r="B1" i="28" s="1"/>
  <c r="E127" i="18"/>
  <c r="E12" i="18"/>
  <c r="D18" i="26" s="1"/>
  <c r="P5" i="11" s="1"/>
  <c r="E9" i="27"/>
  <c r="E45" i="27" s="1"/>
  <c r="J19" i="28"/>
  <c r="E21" i="18"/>
  <c r="E145" i="18"/>
  <c r="E60" i="18"/>
  <c r="E35" i="18"/>
  <c r="E151" i="18"/>
  <c r="E99" i="18"/>
  <c r="E162" i="18"/>
  <c r="D3" i="29" s="1"/>
  <c r="E91" i="18"/>
  <c r="B2" i="26" s="1"/>
  <c r="E122" i="18"/>
  <c r="E41" i="18"/>
  <c r="E159" i="18"/>
  <c r="F3" i="29" s="1"/>
  <c r="E105" i="18"/>
  <c r="E24" i="18"/>
  <c r="E76" i="18"/>
  <c r="E111" i="18"/>
  <c r="H51" i="27" s="1"/>
  <c r="E30" i="18"/>
  <c r="I25" i="29"/>
  <c r="B21" i="27"/>
  <c r="B5" i="3"/>
  <c r="B9" i="27"/>
  <c r="B45" i="27" s="1"/>
  <c r="E66" i="18"/>
  <c r="E36" i="18"/>
  <c r="E27" i="18"/>
  <c r="E143" i="18"/>
  <c r="E90" i="18"/>
  <c r="E144" i="18"/>
  <c r="E58" i="18"/>
  <c r="E168" i="18"/>
  <c r="M2" i="29" s="1"/>
  <c r="E114" i="18"/>
  <c r="E33" i="18"/>
  <c r="E149" i="18"/>
  <c r="E97" i="18"/>
  <c r="E77" i="18"/>
  <c r="E140" i="18"/>
  <c r="N11" i="27" s="1"/>
  <c r="E87" i="18"/>
  <c r="A1" i="19" s="1"/>
  <c r="E68" i="18"/>
  <c r="E103" i="18"/>
  <c r="E22" i="18"/>
  <c r="E138" i="18"/>
  <c r="L1" i="18" s="1"/>
  <c r="E126" i="18"/>
  <c r="I3" i="29" s="1"/>
  <c r="E16" i="18"/>
  <c r="D20" i="26" s="1"/>
  <c r="P7" i="11" s="1"/>
  <c r="E116" i="18"/>
  <c r="E20" i="18"/>
  <c r="E74" i="18"/>
  <c r="E137" i="18"/>
  <c r="G4" i="19" s="1"/>
  <c r="E81" i="18"/>
  <c r="E80" i="18"/>
  <c r="E52" i="18"/>
  <c r="E50" i="18"/>
  <c r="E106" i="18"/>
  <c r="E25" i="18"/>
  <c r="E69" i="18"/>
  <c r="E132" i="18"/>
  <c r="E63" i="18"/>
  <c r="E95" i="18"/>
  <c r="E75" i="18"/>
  <c r="E130" i="18"/>
  <c r="E15" i="18"/>
  <c r="D19" i="26" s="1"/>
  <c r="E11" i="18"/>
  <c r="D14" i="26" s="1"/>
  <c r="P6" i="10" s="1"/>
  <c r="E8" i="18"/>
  <c r="D10" i="26" s="1"/>
  <c r="P7" i="8" s="1"/>
  <c r="J7" i="22"/>
  <c r="I23" i="22"/>
  <c r="M7" i="8"/>
  <c r="M6" i="8"/>
  <c r="I6" i="8" s="1"/>
  <c r="M5" i="8"/>
  <c r="I5" i="8" s="1"/>
  <c r="M4" i="8"/>
  <c r="I4" i="8" s="1"/>
  <c r="M9" i="8"/>
  <c r="M8" i="8"/>
  <c r="KD46" i="33" l="1"/>
  <c r="KD47" i="33" s="1"/>
  <c r="LE46" i="33"/>
  <c r="LE47" i="33" s="1"/>
  <c r="B49" i="34"/>
  <c r="B51" i="33"/>
  <c r="LV43" i="33"/>
  <c r="LI43" i="33"/>
  <c r="KV43" i="33"/>
  <c r="DI43" i="33"/>
  <c r="FV43" i="33"/>
  <c r="GV43" i="33"/>
  <c r="GI43" i="33"/>
  <c r="EI43" i="33"/>
  <c r="HV43" i="33"/>
  <c r="FI43" i="33"/>
  <c r="V43" i="33"/>
  <c r="KI43" i="33"/>
  <c r="II43" i="33"/>
  <c r="CI43" i="33"/>
  <c r="BI43" i="33"/>
  <c r="AI43" i="33"/>
  <c r="I43" i="33"/>
  <c r="JI43" i="33"/>
  <c r="AV43" i="33"/>
  <c r="IV43" i="33"/>
  <c r="BV43" i="33"/>
  <c r="CV43" i="33"/>
  <c r="EV43" i="33"/>
  <c r="DV43" i="33"/>
  <c r="JV43" i="33"/>
  <c r="HI43" i="33"/>
  <c r="HO45" i="33"/>
  <c r="FB45" i="33"/>
  <c r="IB45" i="33"/>
  <c r="JB45" i="33"/>
  <c r="IO45" i="33"/>
  <c r="KO45" i="33"/>
  <c r="KB45" i="33"/>
  <c r="JO45" i="33"/>
  <c r="DB45" i="33"/>
  <c r="MB45" i="33"/>
  <c r="LO45" i="33"/>
  <c r="LB45" i="33"/>
  <c r="GB45" i="33"/>
  <c r="CB45" i="33"/>
  <c r="EO45" i="33"/>
  <c r="BB45" i="33"/>
  <c r="GO45" i="33"/>
  <c r="FO45" i="33"/>
  <c r="HB45" i="33"/>
  <c r="EB45" i="33"/>
  <c r="CO45" i="33"/>
  <c r="BO45" i="33"/>
  <c r="AO45" i="33"/>
  <c r="DO45" i="33"/>
  <c r="AB45" i="33"/>
  <c r="LO4" i="33"/>
  <c r="HO4" i="33"/>
  <c r="DO4" i="33"/>
  <c r="MB4" i="33"/>
  <c r="IB4" i="33"/>
  <c r="EB4" i="33"/>
  <c r="IO4" i="33"/>
  <c r="EO4" i="33"/>
  <c r="JO4" i="33"/>
  <c r="FO4" i="33"/>
  <c r="JB4" i="33"/>
  <c r="FB4" i="33"/>
  <c r="BO4" i="33"/>
  <c r="KB4" i="33"/>
  <c r="GB4" i="33"/>
  <c r="CB4" i="33"/>
  <c r="LB4" i="33"/>
  <c r="HB4" i="33"/>
  <c r="DB4" i="33"/>
  <c r="KO4" i="33"/>
  <c r="GO4" i="33"/>
  <c r="CO4" i="33"/>
  <c r="AO4" i="33"/>
  <c r="BB4" i="33"/>
  <c r="IO4" i="34"/>
  <c r="EO4" i="34"/>
  <c r="CO4" i="34"/>
  <c r="BO4" i="34"/>
  <c r="AO4" i="34"/>
  <c r="JB4" i="34"/>
  <c r="GO43" i="34"/>
  <c r="EO43" i="34"/>
  <c r="FB4" i="34"/>
  <c r="DO43" i="34"/>
  <c r="CB4" i="34"/>
  <c r="KO43" i="34"/>
  <c r="IO43" i="34"/>
  <c r="JO4" i="34"/>
  <c r="FO4" i="34"/>
  <c r="DO4" i="34"/>
  <c r="KO4" i="34"/>
  <c r="GO4" i="34"/>
  <c r="LB43" i="34"/>
  <c r="JB43" i="34"/>
  <c r="KB4" i="34"/>
  <c r="HB43" i="34"/>
  <c r="FB43" i="34"/>
  <c r="GB4" i="34"/>
  <c r="EB43" i="34"/>
  <c r="EB4" i="34"/>
  <c r="BO43" i="34"/>
  <c r="AO43" i="34"/>
  <c r="LO43" i="34"/>
  <c r="JO43" i="34"/>
  <c r="LB4" i="34"/>
  <c r="HO43" i="34"/>
  <c r="FO43" i="34"/>
  <c r="HB4" i="34"/>
  <c r="CO43" i="34"/>
  <c r="CB43" i="34"/>
  <c r="BB43" i="34"/>
  <c r="MB4" i="34"/>
  <c r="DB43" i="34"/>
  <c r="BB4" i="34"/>
  <c r="LO4" i="34"/>
  <c r="HO4" i="34"/>
  <c r="MB43" i="34"/>
  <c r="KB43" i="34"/>
  <c r="IB43" i="34"/>
  <c r="GB43" i="34"/>
  <c r="IB4" i="34"/>
  <c r="DB4" i="34"/>
  <c r="AB43" i="34"/>
  <c r="AB4" i="34"/>
  <c r="O4" i="33"/>
  <c r="B41" i="33"/>
  <c r="B41" i="34"/>
  <c r="O45" i="33"/>
  <c r="O43" i="34"/>
  <c r="O4" i="34"/>
  <c r="AB4" i="33"/>
  <c r="B1" i="34"/>
  <c r="B1" i="33"/>
  <c r="MG45" i="33"/>
  <c r="LT45" i="33"/>
  <c r="LG45" i="33"/>
  <c r="DT45" i="33"/>
  <c r="GG45" i="33"/>
  <c r="HG45" i="33"/>
  <c r="GT45" i="33"/>
  <c r="ET45" i="33"/>
  <c r="IG45" i="33"/>
  <c r="FT45" i="33"/>
  <c r="AG45" i="33"/>
  <c r="HT45" i="33"/>
  <c r="BT45" i="33"/>
  <c r="JT45" i="33"/>
  <c r="EG45" i="33"/>
  <c r="CT45" i="33"/>
  <c r="AT45" i="33"/>
  <c r="CG45" i="33"/>
  <c r="KG45" i="33"/>
  <c r="IT45" i="33"/>
  <c r="KT45" i="33"/>
  <c r="JG45" i="33"/>
  <c r="BG45" i="33"/>
  <c r="DG45" i="33"/>
  <c r="FG45" i="33"/>
  <c r="KG4" i="33"/>
  <c r="GG4" i="33"/>
  <c r="CG4" i="33"/>
  <c r="MG4" i="33"/>
  <c r="KT4" i="33"/>
  <c r="GT4" i="33"/>
  <c r="CT4" i="33"/>
  <c r="AT4" i="33"/>
  <c r="LG4" i="33"/>
  <c r="HG4" i="33"/>
  <c r="DG4" i="33"/>
  <c r="BG4" i="33"/>
  <c r="EG4" i="33"/>
  <c r="LT4" i="33"/>
  <c r="HT4" i="33"/>
  <c r="DT4" i="33"/>
  <c r="IG4" i="33"/>
  <c r="IT4" i="33"/>
  <c r="ET4" i="33"/>
  <c r="JT4" i="33"/>
  <c r="FT4" i="33"/>
  <c r="BT4" i="33"/>
  <c r="JG4" i="33"/>
  <c r="FG4" i="33"/>
  <c r="LT43" i="34"/>
  <c r="JT43" i="34"/>
  <c r="LG4" i="34"/>
  <c r="HT43" i="34"/>
  <c r="FT43" i="34"/>
  <c r="HG4" i="34"/>
  <c r="CT43" i="34"/>
  <c r="CG43" i="34"/>
  <c r="BG43" i="34"/>
  <c r="LT4" i="34"/>
  <c r="HT4" i="34"/>
  <c r="MG43" i="34"/>
  <c r="KG43" i="34"/>
  <c r="MG4" i="34"/>
  <c r="IG43" i="34"/>
  <c r="GG43" i="34"/>
  <c r="IG4" i="34"/>
  <c r="DG43" i="34"/>
  <c r="KT43" i="34"/>
  <c r="JG4" i="34"/>
  <c r="GT43" i="34"/>
  <c r="DG4" i="34"/>
  <c r="CG4" i="34"/>
  <c r="BG4" i="34"/>
  <c r="IT4" i="34"/>
  <c r="ET4" i="34"/>
  <c r="CT4" i="34"/>
  <c r="BT4" i="34"/>
  <c r="AT4" i="34"/>
  <c r="IT43" i="34"/>
  <c r="ET43" i="34"/>
  <c r="FG4" i="34"/>
  <c r="DT43" i="34"/>
  <c r="JT4" i="34"/>
  <c r="FT4" i="34"/>
  <c r="DT4" i="34"/>
  <c r="KT4" i="34"/>
  <c r="LG43" i="34"/>
  <c r="JG43" i="34"/>
  <c r="KG4" i="34"/>
  <c r="HG43" i="34"/>
  <c r="FG43" i="34"/>
  <c r="GG4" i="34"/>
  <c r="EG43" i="34"/>
  <c r="EG4" i="34"/>
  <c r="BT43" i="34"/>
  <c r="AT43" i="34"/>
  <c r="GT4" i="34"/>
  <c r="AG43" i="34"/>
  <c r="AG4" i="34"/>
  <c r="T43" i="34"/>
  <c r="T4" i="34"/>
  <c r="AG4" i="33"/>
  <c r="T4" i="33"/>
  <c r="T45" i="33"/>
  <c r="JS46" i="33"/>
  <c r="JS47" i="33" s="1"/>
  <c r="KF46" i="33"/>
  <c r="KF47" i="33" s="1"/>
  <c r="LD46" i="33"/>
  <c r="LD47" i="33" s="1"/>
  <c r="LS46" i="33"/>
  <c r="LS47" i="33" s="1"/>
  <c r="FD46" i="33"/>
  <c r="FD47" i="33" s="1"/>
  <c r="CD46" i="33"/>
  <c r="CD47" i="33" s="1"/>
  <c r="IE46" i="33"/>
  <c r="IE47" i="33" s="1"/>
  <c r="CS46" i="33"/>
  <c r="CS47" i="33" s="1"/>
  <c r="AS46" i="33"/>
  <c r="AS47" i="33" s="1"/>
  <c r="CR45" i="33"/>
  <c r="BR45" i="33"/>
  <c r="BE45" i="33"/>
  <c r="AR45" i="33"/>
  <c r="KR45" i="33"/>
  <c r="KE45" i="33"/>
  <c r="JR45" i="33"/>
  <c r="ME45" i="33"/>
  <c r="LR45" i="33"/>
  <c r="LE45" i="33"/>
  <c r="HE45" i="33"/>
  <c r="GR45" i="33"/>
  <c r="ER45" i="33"/>
  <c r="FR45" i="33"/>
  <c r="FE45" i="33"/>
  <c r="HR45" i="33"/>
  <c r="EE45" i="33"/>
  <c r="IE45" i="33"/>
  <c r="IR45" i="33"/>
  <c r="DR45" i="33"/>
  <c r="AE45" i="33"/>
  <c r="DE45" i="33"/>
  <c r="GE45" i="33"/>
  <c r="CE45" i="33"/>
  <c r="JE45" i="33"/>
  <c r="JE4" i="33"/>
  <c r="FE4" i="33"/>
  <c r="DE4" i="33"/>
  <c r="JR4" i="33"/>
  <c r="FR4" i="33"/>
  <c r="BR4" i="33"/>
  <c r="KE4" i="33"/>
  <c r="GE4" i="33"/>
  <c r="CE4" i="33"/>
  <c r="LE4" i="33"/>
  <c r="HE4" i="33"/>
  <c r="BE4" i="33"/>
  <c r="KR4" i="33"/>
  <c r="GR4" i="33"/>
  <c r="CR4" i="33"/>
  <c r="AR4" i="33"/>
  <c r="LR4" i="33"/>
  <c r="HR4" i="33"/>
  <c r="DR4" i="33"/>
  <c r="IR4" i="33"/>
  <c r="ER4" i="33"/>
  <c r="ME4" i="33"/>
  <c r="IE4" i="33"/>
  <c r="EE4" i="33"/>
  <c r="LE43" i="34"/>
  <c r="JE43" i="34"/>
  <c r="KE4" i="34"/>
  <c r="HE43" i="34"/>
  <c r="FE43" i="34"/>
  <c r="GE4" i="34"/>
  <c r="EE43" i="34"/>
  <c r="EE4" i="34"/>
  <c r="BR43" i="34"/>
  <c r="AR43" i="34"/>
  <c r="KR4" i="34"/>
  <c r="GR4" i="34"/>
  <c r="LR43" i="34"/>
  <c r="JR43" i="34"/>
  <c r="LE4" i="34"/>
  <c r="HR43" i="34"/>
  <c r="FR43" i="34"/>
  <c r="HE4" i="34"/>
  <c r="CR43" i="34"/>
  <c r="CE43" i="34"/>
  <c r="BE43" i="34"/>
  <c r="ME43" i="34"/>
  <c r="KE43" i="34"/>
  <c r="ME4" i="34"/>
  <c r="IE4" i="34"/>
  <c r="DE43" i="34"/>
  <c r="LR4" i="34"/>
  <c r="HR4" i="34"/>
  <c r="IE43" i="34"/>
  <c r="GE43" i="34"/>
  <c r="IR4" i="34"/>
  <c r="ER4" i="34"/>
  <c r="CR4" i="34"/>
  <c r="BR4" i="34"/>
  <c r="AR4" i="34"/>
  <c r="BE4" i="34"/>
  <c r="FR4" i="34"/>
  <c r="KR43" i="34"/>
  <c r="IR43" i="34"/>
  <c r="JE4" i="34"/>
  <c r="GR43" i="34"/>
  <c r="ER43" i="34"/>
  <c r="FE4" i="34"/>
  <c r="DR43" i="34"/>
  <c r="DE4" i="34"/>
  <c r="CE4" i="34"/>
  <c r="JR4" i="34"/>
  <c r="DR4" i="34"/>
  <c r="AE4" i="34"/>
  <c r="AE43" i="34"/>
  <c r="R45" i="33"/>
  <c r="R43" i="34"/>
  <c r="R4" i="34"/>
  <c r="AE4" i="33"/>
  <c r="R4" i="33"/>
  <c r="HS46" i="33"/>
  <c r="HS47" i="33" s="1"/>
  <c r="B48" i="34"/>
  <c r="B50" i="33"/>
  <c r="H12" i="31"/>
  <c r="B38" i="33"/>
  <c r="B38" i="34"/>
  <c r="GE46" i="33"/>
  <c r="GE47" i="33" s="1"/>
  <c r="EQ46" i="33"/>
  <c r="EQ47" i="33" s="1"/>
  <c r="LF46" i="33"/>
  <c r="LF47" i="33" s="1"/>
  <c r="LQ46" i="33"/>
  <c r="LQ47" i="33" s="1"/>
  <c r="HR46" i="33"/>
  <c r="HR47" i="33" s="1"/>
  <c r="IQ46" i="33"/>
  <c r="IQ47" i="33" s="1"/>
  <c r="DQ46" i="33"/>
  <c r="DQ47" i="33" s="1"/>
  <c r="JQ46" i="33"/>
  <c r="JQ47" i="33" s="1"/>
  <c r="B13" i="3"/>
  <c r="IC45" i="33"/>
  <c r="FP45" i="33"/>
  <c r="AC45" i="33"/>
  <c r="JC45" i="33"/>
  <c r="IP45" i="33"/>
  <c r="KP45" i="33"/>
  <c r="KC45" i="33"/>
  <c r="JP45" i="33"/>
  <c r="MC45" i="33"/>
  <c r="LP45" i="33"/>
  <c r="LC45" i="33"/>
  <c r="DP45" i="33"/>
  <c r="BC45" i="33"/>
  <c r="GP45" i="33"/>
  <c r="DC45" i="33"/>
  <c r="CP45" i="33"/>
  <c r="HC45" i="33"/>
  <c r="FC45" i="33"/>
  <c r="HP45" i="33"/>
  <c r="EP45" i="33"/>
  <c r="EC45" i="33"/>
  <c r="GC45" i="33"/>
  <c r="CC45" i="33"/>
  <c r="BP45" i="33"/>
  <c r="AP45" i="33"/>
  <c r="MC4" i="33"/>
  <c r="IC4" i="33"/>
  <c r="EC4" i="33"/>
  <c r="KC4" i="33"/>
  <c r="CC4" i="33"/>
  <c r="IP4" i="33"/>
  <c r="EP4" i="33"/>
  <c r="JC4" i="33"/>
  <c r="FC4" i="33"/>
  <c r="JP4" i="33"/>
  <c r="FP4" i="33"/>
  <c r="BP4" i="33"/>
  <c r="GC4" i="33"/>
  <c r="KP4" i="33"/>
  <c r="GP4" i="33"/>
  <c r="CP4" i="33"/>
  <c r="AP4" i="33"/>
  <c r="HP4" i="33"/>
  <c r="DP4" i="33"/>
  <c r="LC4" i="33"/>
  <c r="HC4" i="33"/>
  <c r="DC4" i="33"/>
  <c r="BC4" i="33"/>
  <c r="LP4" i="33"/>
  <c r="KP43" i="34"/>
  <c r="IP43" i="34"/>
  <c r="JC4" i="34"/>
  <c r="GP43" i="34"/>
  <c r="EP43" i="34"/>
  <c r="FC4" i="34"/>
  <c r="DP43" i="34"/>
  <c r="DC4" i="34"/>
  <c r="CC4" i="34"/>
  <c r="BC4" i="34"/>
  <c r="JP4" i="34"/>
  <c r="DP4" i="34"/>
  <c r="LC43" i="34"/>
  <c r="JC43" i="34"/>
  <c r="KC4" i="34"/>
  <c r="HC43" i="34"/>
  <c r="FC43" i="34"/>
  <c r="GC4" i="34"/>
  <c r="EC43" i="34"/>
  <c r="EC4" i="34"/>
  <c r="BP43" i="34"/>
  <c r="AP43" i="34"/>
  <c r="LP43" i="34"/>
  <c r="JP43" i="34"/>
  <c r="HP43" i="34"/>
  <c r="FP43" i="34"/>
  <c r="HC4" i="34"/>
  <c r="CP43" i="34"/>
  <c r="BC43" i="34"/>
  <c r="KP4" i="34"/>
  <c r="GP4" i="34"/>
  <c r="LC4" i="34"/>
  <c r="CC43" i="34"/>
  <c r="LP4" i="34"/>
  <c r="HP4" i="34"/>
  <c r="EP4" i="34"/>
  <c r="BP4" i="34"/>
  <c r="FP4" i="34"/>
  <c r="MC43" i="34"/>
  <c r="KC43" i="34"/>
  <c r="MC4" i="34"/>
  <c r="IC43" i="34"/>
  <c r="GC43" i="34"/>
  <c r="IC4" i="34"/>
  <c r="DC43" i="34"/>
  <c r="IP4" i="34"/>
  <c r="CP4" i="34"/>
  <c r="AP4" i="34"/>
  <c r="AC4" i="34"/>
  <c r="AC43" i="34"/>
  <c r="P4" i="33"/>
  <c r="P43" i="34"/>
  <c r="P45" i="33"/>
  <c r="AC4" i="33"/>
  <c r="P4" i="34"/>
  <c r="B33" i="34"/>
  <c r="B33" i="33"/>
  <c r="B3" i="34"/>
  <c r="B3" i="33"/>
  <c r="GD46" i="33"/>
  <c r="GD47" i="33" s="1"/>
  <c r="ES46" i="33"/>
  <c r="ES47" i="33" s="1"/>
  <c r="DD46" i="33"/>
  <c r="DD47" i="33" s="1"/>
  <c r="KQ46" i="33"/>
  <c r="KQ47" i="33" s="1"/>
  <c r="FR46" i="33"/>
  <c r="FR47" i="33" s="1"/>
  <c r="HQ46" i="33"/>
  <c r="HQ47" i="33" s="1"/>
  <c r="IR46" i="33"/>
  <c r="IR47" i="33" s="1"/>
  <c r="DR46" i="33"/>
  <c r="DR47" i="33" s="1"/>
  <c r="JD46" i="33"/>
  <c r="JD47" i="33" s="1"/>
  <c r="B12" i="33"/>
  <c r="B19" i="33"/>
  <c r="B5" i="33"/>
  <c r="B26" i="34"/>
  <c r="B19" i="34"/>
  <c r="B5" i="34"/>
  <c r="B12" i="34"/>
  <c r="B26" i="33"/>
  <c r="C19" i="28"/>
  <c r="H9" i="27"/>
  <c r="H45" i="27" s="1"/>
  <c r="LR46" i="33"/>
  <c r="LR47" i="33" s="1"/>
  <c r="I15" i="22"/>
  <c r="C3" i="35"/>
  <c r="C3" i="36"/>
  <c r="D3" i="35"/>
  <c r="D3" i="36"/>
  <c r="LY48" i="33"/>
  <c r="LL48" i="33"/>
  <c r="KY48" i="33"/>
  <c r="FL48" i="33"/>
  <c r="DL48" i="33"/>
  <c r="GL48" i="33"/>
  <c r="FY48" i="33"/>
  <c r="GY48" i="33"/>
  <c r="EL48" i="33"/>
  <c r="IL48" i="33"/>
  <c r="HY48" i="33"/>
  <c r="BL48" i="33"/>
  <c r="CY48" i="33"/>
  <c r="AL48" i="33"/>
  <c r="HL48" i="33"/>
  <c r="DY48" i="33"/>
  <c r="EY48" i="33"/>
  <c r="KL48" i="33"/>
  <c r="IY48" i="33"/>
  <c r="CL48" i="33"/>
  <c r="JL48" i="33"/>
  <c r="BY48" i="33"/>
  <c r="AY48" i="33"/>
  <c r="Y48" i="33"/>
  <c r="JY48" i="33"/>
  <c r="IY46" i="34"/>
  <c r="EY46" i="34"/>
  <c r="EL46" i="34"/>
  <c r="IL46" i="34"/>
  <c r="LY46" i="34"/>
  <c r="HY46" i="34"/>
  <c r="DY46" i="34"/>
  <c r="BY46" i="34"/>
  <c r="AY46" i="34"/>
  <c r="LL46" i="34"/>
  <c r="HL46" i="34"/>
  <c r="DL46" i="34"/>
  <c r="BL46" i="34"/>
  <c r="AL46" i="34"/>
  <c r="KY46" i="34"/>
  <c r="GY46" i="34"/>
  <c r="CY46" i="34"/>
  <c r="KL46" i="34"/>
  <c r="GL46" i="34"/>
  <c r="CL46" i="34"/>
  <c r="JL46" i="34"/>
  <c r="FL46" i="34"/>
  <c r="JY46" i="34"/>
  <c r="FY46" i="34"/>
  <c r="Y46" i="34"/>
  <c r="L48" i="33"/>
  <c r="L46" i="34"/>
  <c r="B54" i="33"/>
  <c r="B52" i="34"/>
  <c r="F4" i="33"/>
  <c r="F4" i="34"/>
  <c r="GF46" i="33"/>
  <c r="GF47" i="33" s="1"/>
  <c r="ER46" i="33"/>
  <c r="ER47" i="33" s="1"/>
  <c r="DE46" i="33"/>
  <c r="DE47" i="33" s="1"/>
  <c r="KR46" i="33"/>
  <c r="KR47" i="33" s="1"/>
  <c r="FS46" i="33"/>
  <c r="FS47" i="33" s="1"/>
  <c r="HF46" i="33"/>
  <c r="HF47" i="33" s="1"/>
  <c r="IS46" i="33"/>
  <c r="IS47" i="33" s="1"/>
  <c r="GQ46" i="33"/>
  <c r="GQ47" i="33" s="1"/>
  <c r="JE46" i="33"/>
  <c r="JE47" i="33" s="1"/>
  <c r="CF46" i="33"/>
  <c r="CF47" i="33" s="1"/>
  <c r="DS46" i="33"/>
  <c r="DS47" i="33" s="1"/>
  <c r="KZ4" i="33"/>
  <c r="GZ4" i="33"/>
  <c r="CZ4" i="33"/>
  <c r="AZ4" i="33"/>
  <c r="IZ4" i="33"/>
  <c r="LM4" i="33"/>
  <c r="HM4" i="33"/>
  <c r="DM4" i="33"/>
  <c r="EZ4" i="33"/>
  <c r="LZ4" i="33"/>
  <c r="HZ4" i="33"/>
  <c r="DZ4" i="33"/>
  <c r="IM4" i="33"/>
  <c r="EM4" i="33"/>
  <c r="JM4" i="33"/>
  <c r="FM4" i="33"/>
  <c r="BM4" i="33"/>
  <c r="CM4" i="33"/>
  <c r="JZ4" i="33"/>
  <c r="FZ4" i="33"/>
  <c r="BZ4" i="33"/>
  <c r="KM4" i="33"/>
  <c r="GM4" i="33"/>
  <c r="AM4" i="33"/>
  <c r="LZ4" i="34"/>
  <c r="HZ4" i="34"/>
  <c r="IM4" i="34"/>
  <c r="EM4" i="34"/>
  <c r="IZ4" i="34"/>
  <c r="EZ4" i="34"/>
  <c r="CZ4" i="34"/>
  <c r="BZ4" i="34"/>
  <c r="AZ4" i="34"/>
  <c r="JZ4" i="34"/>
  <c r="FZ4" i="34"/>
  <c r="DZ4" i="34"/>
  <c r="JM4" i="34"/>
  <c r="FM4" i="34"/>
  <c r="DM4" i="34"/>
  <c r="KM4" i="34"/>
  <c r="GM4" i="34"/>
  <c r="HM4" i="34"/>
  <c r="CM4" i="34"/>
  <c r="BM4" i="34"/>
  <c r="KZ4" i="34"/>
  <c r="GZ4" i="34"/>
  <c r="LM4" i="34"/>
  <c r="AM4" i="34"/>
  <c r="Z4" i="34"/>
  <c r="M4" i="33"/>
  <c r="M4" i="34"/>
  <c r="Z4" i="33"/>
  <c r="B55" i="34"/>
  <c r="B57" i="33"/>
  <c r="CL47" i="33"/>
  <c r="BL47" i="33"/>
  <c r="AY47" i="33"/>
  <c r="AL47" i="33"/>
  <c r="KL47" i="33"/>
  <c r="JY47" i="33"/>
  <c r="JL47" i="33"/>
  <c r="LY47" i="33"/>
  <c r="LL47" i="33"/>
  <c r="KY47" i="33"/>
  <c r="GY47" i="33"/>
  <c r="GL47" i="33"/>
  <c r="EL47" i="33"/>
  <c r="BY47" i="33"/>
  <c r="CY47" i="33"/>
  <c r="IL47" i="33"/>
  <c r="FY47" i="33"/>
  <c r="FL47" i="33"/>
  <c r="IY47" i="33"/>
  <c r="EY47" i="33"/>
  <c r="HL47" i="33"/>
  <c r="DY47" i="33"/>
  <c r="DL47" i="33"/>
  <c r="Y47" i="33"/>
  <c r="HY47" i="33"/>
  <c r="IY45" i="34"/>
  <c r="EY45" i="34"/>
  <c r="CY45" i="34"/>
  <c r="EL45" i="34"/>
  <c r="CL45" i="34"/>
  <c r="IL45" i="34"/>
  <c r="LY45" i="34"/>
  <c r="HY45" i="34"/>
  <c r="KY45" i="34"/>
  <c r="GY45" i="34"/>
  <c r="BY45" i="34"/>
  <c r="AY45" i="34"/>
  <c r="LL45" i="34"/>
  <c r="HL45" i="34"/>
  <c r="KL45" i="34"/>
  <c r="GL45" i="34"/>
  <c r="BL45" i="34"/>
  <c r="AL45" i="34"/>
  <c r="JY45" i="34"/>
  <c r="FY45" i="34"/>
  <c r="DY45" i="34"/>
  <c r="JL45" i="34"/>
  <c r="FL45" i="34"/>
  <c r="DL45" i="34"/>
  <c r="Y45" i="34"/>
  <c r="L47" i="33"/>
  <c r="L45" i="34"/>
  <c r="AD46" i="33"/>
  <c r="AD47" i="33" s="1"/>
  <c r="BD46" i="33"/>
  <c r="BD47" i="33" s="1"/>
  <c r="BQ46" i="33"/>
  <c r="BQ47" i="33" s="1"/>
  <c r="MF46" i="33"/>
  <c r="MF47" i="33" s="1"/>
  <c r="DF46" i="33"/>
  <c r="DF47" i="33" s="1"/>
  <c r="KS46" i="33"/>
  <c r="KS47" i="33" s="1"/>
  <c r="FQ46" i="33"/>
  <c r="FQ47" i="33" s="1"/>
  <c r="EE46" i="33"/>
  <c r="EE47" i="33" s="1"/>
  <c r="HE46" i="33"/>
  <c r="HE47" i="33" s="1"/>
  <c r="GR46" i="33"/>
  <c r="GR47" i="33" s="1"/>
  <c r="JF46" i="33"/>
  <c r="JF47" i="33" s="1"/>
  <c r="LY46" i="33"/>
  <c r="LL46" i="33"/>
  <c r="KY46" i="33"/>
  <c r="FY46" i="33"/>
  <c r="DY46" i="33"/>
  <c r="GY46" i="33"/>
  <c r="GL46" i="33"/>
  <c r="HL46" i="33"/>
  <c r="EY46" i="33"/>
  <c r="IY46" i="33"/>
  <c r="IL46" i="33"/>
  <c r="BY46" i="33"/>
  <c r="JL46" i="33"/>
  <c r="EL46" i="33"/>
  <c r="CL46" i="33"/>
  <c r="BL46" i="33"/>
  <c r="AL46" i="33"/>
  <c r="KL46" i="33"/>
  <c r="HY46" i="33"/>
  <c r="JY46" i="33"/>
  <c r="DL46" i="33"/>
  <c r="Y46" i="33"/>
  <c r="CY46" i="33"/>
  <c r="FL46" i="33"/>
  <c r="AY46" i="33"/>
  <c r="IY44" i="34"/>
  <c r="EY44" i="34"/>
  <c r="EL44" i="34"/>
  <c r="IL44" i="34"/>
  <c r="LY44" i="34"/>
  <c r="HY44" i="34"/>
  <c r="DY44" i="34"/>
  <c r="KY44" i="34"/>
  <c r="GY44" i="34"/>
  <c r="CY44" i="34"/>
  <c r="LL44" i="34"/>
  <c r="HL44" i="34"/>
  <c r="DL44" i="34"/>
  <c r="KL44" i="34"/>
  <c r="GL44" i="34"/>
  <c r="CL44" i="34"/>
  <c r="FL44" i="34"/>
  <c r="JY44" i="34"/>
  <c r="FY44" i="34"/>
  <c r="BY44" i="34"/>
  <c r="AY44" i="34"/>
  <c r="JL44" i="34"/>
  <c r="BL44" i="34"/>
  <c r="AL44" i="34"/>
  <c r="Y44" i="34"/>
  <c r="L46" i="33"/>
  <c r="L44" i="34"/>
  <c r="KS45" i="33"/>
  <c r="KF45" i="33"/>
  <c r="JS45" i="33"/>
  <c r="DF45" i="33"/>
  <c r="LF45" i="33"/>
  <c r="MF45" i="33"/>
  <c r="LS45" i="33"/>
  <c r="GF45" i="33"/>
  <c r="EF45" i="33"/>
  <c r="HS45" i="33"/>
  <c r="FF45" i="33"/>
  <c r="HF45" i="33"/>
  <c r="CS45" i="33"/>
  <c r="ES45" i="33"/>
  <c r="BS45" i="33"/>
  <c r="AS45" i="33"/>
  <c r="IS45" i="33"/>
  <c r="IF45" i="33"/>
  <c r="DS45" i="33"/>
  <c r="AF45" i="33"/>
  <c r="CF45" i="33"/>
  <c r="GS45" i="33"/>
  <c r="JF45" i="33"/>
  <c r="BF45" i="33"/>
  <c r="FS45" i="33"/>
  <c r="JS4" i="33"/>
  <c r="FS4" i="33"/>
  <c r="BS4" i="33"/>
  <c r="KF4" i="33"/>
  <c r="GF4" i="33"/>
  <c r="CF4" i="33"/>
  <c r="KS4" i="33"/>
  <c r="GS4" i="33"/>
  <c r="CS4" i="33"/>
  <c r="AS4" i="33"/>
  <c r="HS4" i="33"/>
  <c r="LF4" i="33"/>
  <c r="HF4" i="33"/>
  <c r="DF4" i="33"/>
  <c r="BF4" i="33"/>
  <c r="LS4" i="33"/>
  <c r="DS4" i="33"/>
  <c r="MF4" i="33"/>
  <c r="IF4" i="33"/>
  <c r="EF4" i="33"/>
  <c r="IS4" i="33"/>
  <c r="ES4" i="33"/>
  <c r="JF4" i="33"/>
  <c r="FF4" i="33"/>
  <c r="KS4" i="34"/>
  <c r="GS4" i="34"/>
  <c r="LF4" i="34"/>
  <c r="HS43" i="34"/>
  <c r="FS43" i="34"/>
  <c r="BF43" i="34"/>
  <c r="LS43" i="34"/>
  <c r="JS43" i="34"/>
  <c r="LS4" i="34"/>
  <c r="HS4" i="34"/>
  <c r="IS4" i="34"/>
  <c r="ES4" i="34"/>
  <c r="CS4" i="34"/>
  <c r="MF43" i="34"/>
  <c r="KF43" i="34"/>
  <c r="MF4" i="34"/>
  <c r="IF43" i="34"/>
  <c r="GF43" i="34"/>
  <c r="IF4" i="34"/>
  <c r="DF43" i="34"/>
  <c r="BS4" i="34"/>
  <c r="KS43" i="34"/>
  <c r="IS43" i="34"/>
  <c r="JF4" i="34"/>
  <c r="GS43" i="34"/>
  <c r="ES43" i="34"/>
  <c r="FF4" i="34"/>
  <c r="DS43" i="34"/>
  <c r="DF4" i="34"/>
  <c r="CF4" i="34"/>
  <c r="BF4" i="34"/>
  <c r="KF4" i="34"/>
  <c r="HF43" i="34"/>
  <c r="FF43" i="34"/>
  <c r="EF43" i="34"/>
  <c r="BS43" i="34"/>
  <c r="AS43" i="34"/>
  <c r="JS4" i="34"/>
  <c r="FS4" i="34"/>
  <c r="DS4" i="34"/>
  <c r="LF43" i="34"/>
  <c r="JF43" i="34"/>
  <c r="GF4" i="34"/>
  <c r="EF4" i="34"/>
  <c r="HF4" i="34"/>
  <c r="CS43" i="34"/>
  <c r="CF43" i="34"/>
  <c r="AS4" i="34"/>
  <c r="AF4" i="34"/>
  <c r="AF43" i="34"/>
  <c r="S43" i="34"/>
  <c r="S4" i="34"/>
  <c r="AF4" i="33"/>
  <c r="S4" i="33"/>
  <c r="S45" i="33"/>
  <c r="AF46" i="33"/>
  <c r="AF47" i="33" s="1"/>
  <c r="BE46" i="33"/>
  <c r="BE47" i="33" s="1"/>
  <c r="BR46" i="33"/>
  <c r="BR47" i="33" s="1"/>
  <c r="ME46" i="33"/>
  <c r="ME47" i="33" s="1"/>
  <c r="FE46" i="33"/>
  <c r="FE47" i="33" s="1"/>
  <c r="ED46" i="33"/>
  <c r="ED47" i="33" s="1"/>
  <c r="HD46" i="33"/>
  <c r="HD47" i="33" s="1"/>
  <c r="ID46" i="33"/>
  <c r="ID47" i="33" s="1"/>
  <c r="GS46" i="33"/>
  <c r="GS47" i="33" s="1"/>
  <c r="CR46" i="33"/>
  <c r="CR47" i="33" s="1"/>
  <c r="AQ46" i="33"/>
  <c r="AQ47" i="33" s="1"/>
  <c r="I28" i="28"/>
  <c r="I20" i="28"/>
  <c r="JD45" i="33"/>
  <c r="IQ45" i="33"/>
  <c r="CD45" i="33"/>
  <c r="KQ45" i="33"/>
  <c r="KD45" i="33"/>
  <c r="JQ45" i="33"/>
  <c r="MD45" i="33"/>
  <c r="LQ45" i="33"/>
  <c r="LD45" i="33"/>
  <c r="GD45" i="33"/>
  <c r="ED45" i="33"/>
  <c r="GQ45" i="33"/>
  <c r="DD45" i="33"/>
  <c r="HD45" i="33"/>
  <c r="FQ45" i="33"/>
  <c r="FD45" i="33"/>
  <c r="ID45" i="33"/>
  <c r="HQ45" i="33"/>
  <c r="EQ45" i="33"/>
  <c r="CQ45" i="33"/>
  <c r="BQ45" i="33"/>
  <c r="AQ45" i="33"/>
  <c r="BD45" i="33"/>
  <c r="DQ45" i="33"/>
  <c r="AD45" i="33"/>
  <c r="IQ4" i="33"/>
  <c r="EQ4" i="33"/>
  <c r="JD4" i="33"/>
  <c r="FD4" i="33"/>
  <c r="GQ4" i="33"/>
  <c r="JQ4" i="33"/>
  <c r="FQ4" i="33"/>
  <c r="BQ4" i="33"/>
  <c r="AQ4" i="33"/>
  <c r="KD4" i="33"/>
  <c r="GD4" i="33"/>
  <c r="CD4" i="33"/>
  <c r="KQ4" i="33"/>
  <c r="CQ4" i="33"/>
  <c r="LD4" i="33"/>
  <c r="HD4" i="33"/>
  <c r="DD4" i="33"/>
  <c r="BD4" i="33"/>
  <c r="LQ4" i="33"/>
  <c r="HQ4" i="33"/>
  <c r="DQ4" i="33"/>
  <c r="MD4" i="33"/>
  <c r="ID4" i="33"/>
  <c r="ED4" i="33"/>
  <c r="JQ4" i="34"/>
  <c r="FQ4" i="34"/>
  <c r="DQ4" i="34"/>
  <c r="KD4" i="34"/>
  <c r="HD43" i="34"/>
  <c r="FD43" i="34"/>
  <c r="GD4" i="34"/>
  <c r="ED43" i="34"/>
  <c r="BQ43" i="34"/>
  <c r="LD43" i="34"/>
  <c r="JD43" i="34"/>
  <c r="KQ4" i="34"/>
  <c r="GQ4" i="34"/>
  <c r="LQ4" i="34"/>
  <c r="LQ43" i="34"/>
  <c r="JQ43" i="34"/>
  <c r="LD4" i="34"/>
  <c r="HQ43" i="34"/>
  <c r="FQ43" i="34"/>
  <c r="HD4" i="34"/>
  <c r="CQ43" i="34"/>
  <c r="CD43" i="34"/>
  <c r="BD43" i="34"/>
  <c r="HQ4" i="34"/>
  <c r="MD43" i="34"/>
  <c r="KD43" i="34"/>
  <c r="MD4" i="34"/>
  <c r="ID43" i="34"/>
  <c r="GD43" i="34"/>
  <c r="ID4" i="34"/>
  <c r="DD43" i="34"/>
  <c r="IQ43" i="34"/>
  <c r="JD4" i="34"/>
  <c r="DD4" i="34"/>
  <c r="AQ43" i="34"/>
  <c r="IQ4" i="34"/>
  <c r="EQ4" i="34"/>
  <c r="CQ4" i="34"/>
  <c r="BQ4" i="34"/>
  <c r="AQ4" i="34"/>
  <c r="KQ43" i="34"/>
  <c r="GQ43" i="34"/>
  <c r="EQ43" i="34"/>
  <c r="FD4" i="34"/>
  <c r="DQ43" i="34"/>
  <c r="CD4" i="34"/>
  <c r="BD4" i="34"/>
  <c r="ED4" i="34"/>
  <c r="AD4" i="34"/>
  <c r="AD43" i="34"/>
  <c r="Q45" i="33"/>
  <c r="Q43" i="34"/>
  <c r="Q4" i="34"/>
  <c r="AD4" i="33"/>
  <c r="Q4" i="33"/>
  <c r="H3" i="31"/>
  <c r="B1" i="31"/>
  <c r="B1" i="35"/>
  <c r="B1" i="36"/>
  <c r="AE46" i="33"/>
  <c r="AE47" i="33" s="1"/>
  <c r="JR46" i="33"/>
  <c r="JR47" i="33" s="1"/>
  <c r="BF46" i="33"/>
  <c r="BF47" i="33" s="1"/>
  <c r="KE46" i="33"/>
  <c r="KE47" i="33" s="1"/>
  <c r="BS46" i="33"/>
  <c r="BS47" i="33" s="1"/>
  <c r="MD46" i="33"/>
  <c r="MD47" i="33" s="1"/>
  <c r="FF46" i="33"/>
  <c r="FF47" i="33" s="1"/>
  <c r="EF46" i="33"/>
  <c r="EF47" i="33" s="1"/>
  <c r="CE46" i="33"/>
  <c r="CE47" i="33" s="1"/>
  <c r="IF46" i="33"/>
  <c r="IF47" i="33" s="1"/>
  <c r="CQ46" i="33"/>
  <c r="CQ47" i="33" s="1"/>
  <c r="AR46" i="33"/>
  <c r="AR47" i="33" s="1"/>
  <c r="R46" i="33"/>
  <c r="R47" i="33" s="1"/>
  <c r="S46" i="33"/>
  <c r="S47" i="33" s="1"/>
  <c r="Q46" i="33"/>
  <c r="Q47" i="33" s="1"/>
  <c r="B9" i="31"/>
  <c r="H10" i="22"/>
  <c r="H25" i="22"/>
  <c r="H17" i="22"/>
  <c r="H27" i="22"/>
  <c r="H19" i="22"/>
  <c r="H9" i="22"/>
  <c r="H31" i="22"/>
  <c r="H13" i="22"/>
  <c r="H7" i="22"/>
  <c r="H22" i="22"/>
  <c r="H29" i="22"/>
  <c r="H20" i="22"/>
  <c r="H8" i="22"/>
  <c r="H38" i="22"/>
  <c r="H15" i="22"/>
  <c r="H21" i="22"/>
  <c r="H4" i="22"/>
  <c r="H14" i="22"/>
  <c r="H16" i="22"/>
  <c r="H26" i="22"/>
  <c r="H43" i="22"/>
  <c r="H32" i="22"/>
  <c r="H5" i="22"/>
  <c r="J11" i="22"/>
  <c r="I20" i="22"/>
  <c r="I7" i="22"/>
  <c r="E18" i="27" s="1"/>
  <c r="B5" i="10" s="1"/>
  <c r="J12" i="22"/>
  <c r="C23" i="27" s="1"/>
  <c r="D6" i="8" s="1"/>
  <c r="J22" i="22"/>
  <c r="F33" i="27" s="1"/>
  <c r="D8" i="10" s="1"/>
  <c r="I14" i="22"/>
  <c r="E23" i="27" s="1"/>
  <c r="B6" i="10" s="1"/>
  <c r="B9" i="3"/>
  <c r="I18" i="22"/>
  <c r="D25" i="29" s="1"/>
  <c r="P5" i="12"/>
  <c r="I17" i="12" s="1"/>
  <c r="B20" i="3"/>
  <c r="P6" i="11"/>
  <c r="J17" i="11" s="1"/>
  <c r="P4" i="10"/>
  <c r="P18" i="10" s="1"/>
  <c r="N8" i="29"/>
  <c r="J25" i="22"/>
  <c r="I40" i="27" s="1"/>
  <c r="D9" i="11" s="1"/>
  <c r="P4" i="8"/>
  <c r="P36" i="8" s="1"/>
  <c r="I27" i="22"/>
  <c r="K40" i="27" s="1"/>
  <c r="B9" i="12" s="1"/>
  <c r="J21" i="22"/>
  <c r="E29" i="29" s="1"/>
  <c r="J13" i="22"/>
  <c r="E17" i="29" s="1"/>
  <c r="I5" i="22"/>
  <c r="B18" i="27" s="1"/>
  <c r="B5" i="8" s="1"/>
  <c r="B8" i="3"/>
  <c r="J9" i="22"/>
  <c r="I18" i="27" s="1"/>
  <c r="D5" i="11" s="1"/>
  <c r="I25" i="22"/>
  <c r="B19" i="3"/>
  <c r="J20" i="22"/>
  <c r="C33" i="27" s="1"/>
  <c r="D8" i="8" s="1"/>
  <c r="B6" i="3"/>
  <c r="I4" i="22"/>
  <c r="I13" i="22"/>
  <c r="D24" i="26"/>
  <c r="P6" i="12" s="1"/>
  <c r="D8" i="26"/>
  <c r="J17" i="22"/>
  <c r="I8" i="22"/>
  <c r="D10" i="29" s="1"/>
  <c r="D15" i="26"/>
  <c r="P7" i="10" s="1"/>
  <c r="D22" i="26"/>
  <c r="P4" i="12" s="1"/>
  <c r="D25" i="26"/>
  <c r="P7" i="12" s="1"/>
  <c r="D17" i="26"/>
  <c r="H6" i="8"/>
  <c r="H5" i="8"/>
  <c r="K43" i="22"/>
  <c r="F71" i="27" s="1"/>
  <c r="B54" i="29"/>
  <c r="E16" i="27"/>
  <c r="I8" i="29"/>
  <c r="W12" i="28"/>
  <c r="W4" i="28"/>
  <c r="W20" i="28"/>
  <c r="W28" i="28"/>
  <c r="E12" i="28"/>
  <c r="E4" i="28"/>
  <c r="E20" i="28"/>
  <c r="Q4" i="28"/>
  <c r="E28" i="28"/>
  <c r="Q12" i="28"/>
  <c r="Q20" i="28"/>
  <c r="Q28" i="28"/>
  <c r="M28" i="28"/>
  <c r="M20" i="28"/>
  <c r="M4" i="28"/>
  <c r="M12" i="28"/>
  <c r="J14" i="22"/>
  <c r="I2" i="27"/>
  <c r="F2" i="27"/>
  <c r="L2" i="27"/>
  <c r="C2" i="27"/>
  <c r="H4" i="8"/>
  <c r="I6" i="22"/>
  <c r="J23" i="22"/>
  <c r="B14" i="3"/>
  <c r="H31" i="27"/>
  <c r="I34" i="29"/>
  <c r="D19" i="28"/>
  <c r="D11" i="28"/>
  <c r="D27" i="28"/>
  <c r="D3" i="28"/>
  <c r="B35" i="27"/>
  <c r="B56" i="27"/>
  <c r="H56" i="27"/>
  <c r="F76" i="27"/>
  <c r="H42" i="27"/>
  <c r="B42" i="27"/>
  <c r="K56" i="27"/>
  <c r="H35" i="27"/>
  <c r="K42" i="27"/>
  <c r="I66" i="27"/>
  <c r="K35" i="27"/>
  <c r="E56" i="27"/>
  <c r="E35" i="27"/>
  <c r="C66" i="27"/>
  <c r="E42" i="27"/>
  <c r="P18" i="8"/>
  <c r="L28" i="28"/>
  <c r="D28" i="28"/>
  <c r="D4" i="28"/>
  <c r="P12" i="28"/>
  <c r="D12" i="28"/>
  <c r="L20" i="28"/>
  <c r="P20" i="28"/>
  <c r="D20" i="28"/>
  <c r="L4" i="28"/>
  <c r="P4" i="28"/>
  <c r="P28" i="28"/>
  <c r="L12" i="28"/>
  <c r="F5" i="3"/>
  <c r="C11" i="3"/>
  <c r="C5" i="3"/>
  <c r="C17" i="3"/>
  <c r="I52" i="29"/>
  <c r="I62" i="27"/>
  <c r="P3" i="28"/>
  <c r="P11" i="28"/>
  <c r="P27" i="28"/>
  <c r="P19" i="28"/>
  <c r="V4" i="28"/>
  <c r="V12" i="28"/>
  <c r="V20" i="28"/>
  <c r="V28" i="28"/>
  <c r="N16" i="27"/>
  <c r="I24" i="22"/>
  <c r="B21" i="3"/>
  <c r="J8" i="22"/>
  <c r="J16" i="22"/>
  <c r="F20" i="28"/>
  <c r="R4" i="28"/>
  <c r="F28" i="28"/>
  <c r="R12" i="28"/>
  <c r="R20" i="28"/>
  <c r="R28" i="28"/>
  <c r="F12" i="28"/>
  <c r="F4" i="28"/>
  <c r="I43" i="29"/>
  <c r="B52" i="27"/>
  <c r="H13" i="27"/>
  <c r="B4" i="11" s="1"/>
  <c r="D8" i="29"/>
  <c r="P33" i="10"/>
  <c r="P19" i="10"/>
  <c r="P31" i="10"/>
  <c r="AF5" i="10"/>
  <c r="I17" i="10"/>
  <c r="P24" i="10"/>
  <c r="E19" i="10"/>
  <c r="E31" i="29"/>
  <c r="P19" i="11"/>
  <c r="P31" i="11"/>
  <c r="P33" i="11"/>
  <c r="P24" i="11"/>
  <c r="AF5" i="11"/>
  <c r="I17" i="11"/>
  <c r="E19" i="11"/>
  <c r="E28" i="27"/>
  <c r="B7" i="10" s="1"/>
  <c r="D20" i="29"/>
  <c r="L18" i="27"/>
  <c r="D5" i="12" s="1"/>
  <c r="E14" i="29"/>
  <c r="E18" i="10"/>
  <c r="P28" i="10"/>
  <c r="C40" i="27"/>
  <c r="D9" i="8" s="1"/>
  <c r="B33" i="27"/>
  <c r="B8" i="8" s="1"/>
  <c r="D28" i="29"/>
  <c r="P25" i="8"/>
  <c r="P35" i="8"/>
  <c r="K17" i="8"/>
  <c r="E21" i="8"/>
  <c r="P30" i="8"/>
  <c r="AF7" i="8"/>
  <c r="P21" i="8"/>
  <c r="H40" i="27"/>
  <c r="B9" i="11" s="1"/>
  <c r="D35" i="29"/>
  <c r="P29" i="11"/>
  <c r="P26" i="11"/>
  <c r="D32" i="29"/>
  <c r="E40" i="27"/>
  <c r="B9" i="10" s="1"/>
  <c r="E23" i="29"/>
  <c r="I28" i="27"/>
  <c r="D7" i="11" s="1"/>
  <c r="E8" i="29"/>
  <c r="F18" i="27"/>
  <c r="D5" i="10" s="1"/>
  <c r="P34" i="8"/>
  <c r="P26" i="8"/>
  <c r="E20" i="8"/>
  <c r="J17" i="8"/>
  <c r="AF6" i="8"/>
  <c r="P29" i="8"/>
  <c r="P20" i="8"/>
  <c r="M10" i="8"/>
  <c r="I7" i="8"/>
  <c r="H7" i="8"/>
  <c r="H9" i="8"/>
  <c r="I9" i="8"/>
  <c r="H8" i="8"/>
  <c r="I8" i="8"/>
  <c r="FO48" i="33" l="1"/>
  <c r="KB48" i="33"/>
  <c r="JV2" i="33" s="1"/>
  <c r="LB48" i="33"/>
  <c r="HB48" i="33"/>
  <c r="DO48" i="33"/>
  <c r="DI2" i="33" s="1"/>
  <c r="HO48" i="33"/>
  <c r="HI2" i="33" s="1"/>
  <c r="GB48" i="33"/>
  <c r="FV2" i="33" s="1"/>
  <c r="IO48" i="33"/>
  <c r="II2" i="33" s="1"/>
  <c r="AO48" i="33"/>
  <c r="AI2" i="33" s="1"/>
  <c r="GO48" i="33"/>
  <c r="GI2" i="33" s="1"/>
  <c r="BB48" i="33"/>
  <c r="AV2" i="33" s="1"/>
  <c r="KO48" i="33"/>
  <c r="KI2" i="33" s="1"/>
  <c r="EB48" i="33"/>
  <c r="DV2" i="33" s="1"/>
  <c r="EO48" i="33"/>
  <c r="EI2" i="33" s="1"/>
  <c r="JO48" i="33"/>
  <c r="JI2" i="33" s="1"/>
  <c r="CB48" i="33"/>
  <c r="BV2" i="33" s="1"/>
  <c r="FB48" i="33"/>
  <c r="EV2" i="33" s="1"/>
  <c r="JB48" i="33"/>
  <c r="IV2" i="33" s="1"/>
  <c r="MB48" i="33"/>
  <c r="LV2" i="33" s="1"/>
  <c r="AB48" i="33"/>
  <c r="V2" i="33" s="1"/>
  <c r="I5" i="35" s="1"/>
  <c r="BO48" i="33"/>
  <c r="BI2" i="33" s="1"/>
  <c r="LO48" i="33"/>
  <c r="LI2" i="33" s="1"/>
  <c r="IB48" i="33"/>
  <c r="HV2" i="33" s="1"/>
  <c r="CO48" i="33"/>
  <c r="CI2" i="33" s="1"/>
  <c r="DB48" i="33"/>
  <c r="CV2" i="33" s="1"/>
  <c r="II12" i="34"/>
  <c r="FI12" i="34"/>
  <c r="CI12" i="34"/>
  <c r="I12" i="34"/>
  <c r="LV12" i="34"/>
  <c r="HV12" i="34"/>
  <c r="BV12" i="34"/>
  <c r="CV12" i="34"/>
  <c r="LI12" i="34"/>
  <c r="FV12" i="34"/>
  <c r="AV12" i="34"/>
  <c r="KI12" i="34"/>
  <c r="EV12" i="34"/>
  <c r="AI12" i="34"/>
  <c r="KV12" i="34"/>
  <c r="EI12" i="34"/>
  <c r="BI12" i="34"/>
  <c r="JV12" i="34"/>
  <c r="HI12" i="34"/>
  <c r="DV12" i="34"/>
  <c r="V12" i="34"/>
  <c r="GI12" i="34"/>
  <c r="JI12" i="34"/>
  <c r="GV12" i="34"/>
  <c r="DI12" i="34"/>
  <c r="IV12" i="34"/>
  <c r="II5" i="34"/>
  <c r="GV5" i="34"/>
  <c r="BV5" i="34"/>
  <c r="DI5" i="34"/>
  <c r="HI5" i="34"/>
  <c r="LV5" i="34"/>
  <c r="GI5" i="34"/>
  <c r="BI5" i="34"/>
  <c r="FI5" i="34"/>
  <c r="LI5" i="34"/>
  <c r="FV5" i="34"/>
  <c r="DV5" i="34"/>
  <c r="KV5" i="34"/>
  <c r="CI5" i="34"/>
  <c r="JV5" i="34"/>
  <c r="EV5" i="34"/>
  <c r="AV5" i="34"/>
  <c r="I5" i="34"/>
  <c r="KI5" i="34"/>
  <c r="EI5" i="34"/>
  <c r="AI5" i="34"/>
  <c r="JI5" i="34"/>
  <c r="HV5" i="34"/>
  <c r="CV5" i="34"/>
  <c r="V5" i="34"/>
  <c r="IV5" i="34"/>
  <c r="I19" i="34"/>
  <c r="KI19" i="34"/>
  <c r="HI19" i="34"/>
  <c r="BI19" i="34"/>
  <c r="BV19" i="34"/>
  <c r="JI19" i="34"/>
  <c r="GI19" i="34"/>
  <c r="AI19" i="34"/>
  <c r="JV19" i="34"/>
  <c r="DV19" i="34"/>
  <c r="AV19" i="34"/>
  <c r="HV19" i="34"/>
  <c r="IV19" i="34"/>
  <c r="FV19" i="34"/>
  <c r="GV19" i="34"/>
  <c r="V19" i="34"/>
  <c r="II19" i="34"/>
  <c r="FI19" i="34"/>
  <c r="CV19" i="34"/>
  <c r="LV19" i="34"/>
  <c r="EV19" i="34"/>
  <c r="CI19" i="34"/>
  <c r="LI19" i="34"/>
  <c r="EI19" i="34"/>
  <c r="DI19" i="34"/>
  <c r="KV19" i="34"/>
  <c r="II26" i="34"/>
  <c r="FV26" i="34"/>
  <c r="HI26" i="34"/>
  <c r="I26" i="34"/>
  <c r="LV26" i="34"/>
  <c r="FI26" i="34"/>
  <c r="DI26" i="34"/>
  <c r="LI26" i="34"/>
  <c r="EV26" i="34"/>
  <c r="BI26" i="34"/>
  <c r="KI26" i="34"/>
  <c r="HV26" i="34"/>
  <c r="BV26" i="34"/>
  <c r="KV26" i="34"/>
  <c r="GV26" i="34"/>
  <c r="AV26" i="34"/>
  <c r="DV26" i="34"/>
  <c r="JV26" i="34"/>
  <c r="CV26" i="34"/>
  <c r="AI26" i="34"/>
  <c r="JI26" i="34"/>
  <c r="EI26" i="34"/>
  <c r="CI26" i="34"/>
  <c r="V26" i="34"/>
  <c r="IV26" i="34"/>
  <c r="GI26" i="34"/>
  <c r="CV5" i="33"/>
  <c r="LV5" i="33"/>
  <c r="JI5" i="33"/>
  <c r="FI5" i="33"/>
  <c r="II5" i="33"/>
  <c r="KV5" i="33"/>
  <c r="JV5" i="33"/>
  <c r="V5" i="33"/>
  <c r="GI5" i="33"/>
  <c r="EV5" i="33"/>
  <c r="DV5" i="33"/>
  <c r="AI5" i="33"/>
  <c r="CI5" i="33"/>
  <c r="BI5" i="33"/>
  <c r="HV5" i="33"/>
  <c r="DI5" i="33"/>
  <c r="LI5" i="33"/>
  <c r="FV5" i="33"/>
  <c r="KI5" i="33"/>
  <c r="IV5" i="33"/>
  <c r="BV5" i="33"/>
  <c r="HI5" i="33"/>
  <c r="EI5" i="33"/>
  <c r="GV5" i="33"/>
  <c r="AV5" i="33"/>
  <c r="I5" i="33"/>
  <c r="FI19" i="33"/>
  <c r="EI19" i="33"/>
  <c r="GV19" i="33"/>
  <c r="II19" i="33"/>
  <c r="CV19" i="33"/>
  <c r="BV19" i="33"/>
  <c r="GI19" i="33"/>
  <c r="KV19" i="33"/>
  <c r="AI19" i="33"/>
  <c r="LV19" i="33"/>
  <c r="EV19" i="33"/>
  <c r="DI19" i="33"/>
  <c r="HV19" i="33"/>
  <c r="CI19" i="33"/>
  <c r="JV19" i="33"/>
  <c r="V19" i="33"/>
  <c r="FV19" i="33"/>
  <c r="AV19" i="33"/>
  <c r="DV19" i="33"/>
  <c r="HI19" i="33"/>
  <c r="IV19" i="33"/>
  <c r="LI19" i="33"/>
  <c r="JI19" i="33"/>
  <c r="BI19" i="33"/>
  <c r="KI19" i="33"/>
  <c r="I19" i="33"/>
  <c r="V33" i="33"/>
  <c r="FV33" i="33"/>
  <c r="KI33" i="33"/>
  <c r="LI33" i="33"/>
  <c r="HI33" i="33"/>
  <c r="EI33" i="33"/>
  <c r="IV33" i="33"/>
  <c r="JI33" i="33"/>
  <c r="FI33" i="33"/>
  <c r="BV33" i="33"/>
  <c r="GV33" i="33"/>
  <c r="CV33" i="33"/>
  <c r="LV33" i="33"/>
  <c r="AV33" i="33"/>
  <c r="II33" i="33"/>
  <c r="DI33" i="33"/>
  <c r="JV33" i="33"/>
  <c r="GI33" i="33"/>
  <c r="KV33" i="33"/>
  <c r="DV33" i="33"/>
  <c r="CI33" i="33"/>
  <c r="AI33" i="33"/>
  <c r="EV33" i="33"/>
  <c r="BI33" i="33"/>
  <c r="HV33" i="33"/>
  <c r="I33" i="33"/>
  <c r="I38" i="34"/>
  <c r="KV38" i="34"/>
  <c r="EI38" i="34"/>
  <c r="BI38" i="34"/>
  <c r="JV38" i="34"/>
  <c r="HI38" i="34"/>
  <c r="AV38" i="34"/>
  <c r="KI38" i="34"/>
  <c r="HV38" i="34"/>
  <c r="AI38" i="34"/>
  <c r="EV38" i="34"/>
  <c r="JI38" i="34"/>
  <c r="GV38" i="34"/>
  <c r="DV38" i="34"/>
  <c r="V38" i="34"/>
  <c r="LI38" i="34"/>
  <c r="BV38" i="34"/>
  <c r="IV38" i="34"/>
  <c r="GI38" i="34"/>
  <c r="DI38" i="34"/>
  <c r="II38" i="34"/>
  <c r="FV38" i="34"/>
  <c r="CV38" i="34"/>
  <c r="LV38" i="34"/>
  <c r="FI38" i="34"/>
  <c r="CI38" i="34"/>
  <c r="HI12" i="33"/>
  <c r="EI12" i="33"/>
  <c r="CV12" i="33"/>
  <c r="II12" i="33"/>
  <c r="FI12" i="33"/>
  <c r="AI12" i="33"/>
  <c r="GI12" i="33"/>
  <c r="DI12" i="33"/>
  <c r="JV12" i="33"/>
  <c r="V12" i="33"/>
  <c r="CI12" i="33"/>
  <c r="BV12" i="33"/>
  <c r="LV12" i="33"/>
  <c r="DV12" i="33"/>
  <c r="JI12" i="33"/>
  <c r="HV12" i="33"/>
  <c r="KV12" i="33"/>
  <c r="AV12" i="33"/>
  <c r="KI12" i="33"/>
  <c r="FV12" i="33"/>
  <c r="EV12" i="33"/>
  <c r="IV12" i="33"/>
  <c r="BI12" i="33"/>
  <c r="LI12" i="33"/>
  <c r="GV12" i="33"/>
  <c r="I12" i="33"/>
  <c r="I33" i="34"/>
  <c r="HV33" i="34"/>
  <c r="EV33" i="34"/>
  <c r="AI33" i="34"/>
  <c r="II33" i="34"/>
  <c r="IV33" i="34"/>
  <c r="DV33" i="34"/>
  <c r="V33" i="34"/>
  <c r="LV33" i="34"/>
  <c r="HI33" i="34"/>
  <c r="DI33" i="34"/>
  <c r="LI33" i="34"/>
  <c r="GV33" i="34"/>
  <c r="CV33" i="34"/>
  <c r="BI33" i="34"/>
  <c r="KV33" i="34"/>
  <c r="GI33" i="34"/>
  <c r="CI33" i="34"/>
  <c r="KI33" i="34"/>
  <c r="FV33" i="34"/>
  <c r="BV33" i="34"/>
  <c r="EI33" i="34"/>
  <c r="JI33" i="34"/>
  <c r="FI33" i="34"/>
  <c r="AV33" i="34"/>
  <c r="JV33" i="34"/>
  <c r="HI38" i="33"/>
  <c r="EI38" i="33"/>
  <c r="AI38" i="33"/>
  <c r="II38" i="33"/>
  <c r="FI38" i="33"/>
  <c r="JV38" i="33"/>
  <c r="CI38" i="33"/>
  <c r="GI38" i="33"/>
  <c r="LV38" i="33"/>
  <c r="DV38" i="33"/>
  <c r="BV38" i="33"/>
  <c r="KV38" i="33"/>
  <c r="AV38" i="33"/>
  <c r="V38" i="33"/>
  <c r="CV38" i="33"/>
  <c r="EV38" i="33"/>
  <c r="JI38" i="33"/>
  <c r="HV38" i="33"/>
  <c r="DI38" i="33"/>
  <c r="IV38" i="33"/>
  <c r="KI38" i="33"/>
  <c r="FV38" i="33"/>
  <c r="LI38" i="33"/>
  <c r="GV38" i="33"/>
  <c r="BI38" i="33"/>
  <c r="I38" i="33"/>
  <c r="LV41" i="34"/>
  <c r="FV41" i="34"/>
  <c r="CV41" i="34"/>
  <c r="LI41" i="34"/>
  <c r="FI41" i="34"/>
  <c r="CI41" i="34"/>
  <c r="I41" i="34"/>
  <c r="KV41" i="34"/>
  <c r="EV41" i="34"/>
  <c r="BV41" i="34"/>
  <c r="KI41" i="34"/>
  <c r="EI41" i="34"/>
  <c r="BI41" i="34"/>
  <c r="GI41" i="34"/>
  <c r="JI41" i="34"/>
  <c r="HI41" i="34"/>
  <c r="AV41" i="34"/>
  <c r="II41" i="34"/>
  <c r="JV41" i="34"/>
  <c r="HV41" i="34"/>
  <c r="V41" i="34"/>
  <c r="IV41" i="34"/>
  <c r="GV41" i="34"/>
  <c r="DV41" i="34"/>
  <c r="AI41" i="34"/>
  <c r="DI41" i="34"/>
  <c r="V26" i="33"/>
  <c r="HV26" i="33"/>
  <c r="KI26" i="33"/>
  <c r="CI26" i="33"/>
  <c r="FV26" i="33"/>
  <c r="EI26" i="33"/>
  <c r="AI26" i="33"/>
  <c r="GV26" i="33"/>
  <c r="LI26" i="33"/>
  <c r="BI26" i="33"/>
  <c r="JI26" i="33"/>
  <c r="II26" i="33"/>
  <c r="AV26" i="33"/>
  <c r="JV26" i="33"/>
  <c r="GI26" i="33"/>
  <c r="HI26" i="33"/>
  <c r="DV26" i="33"/>
  <c r="BV26" i="33"/>
  <c r="FI26" i="33"/>
  <c r="LV26" i="33"/>
  <c r="EV26" i="33"/>
  <c r="DI26" i="33"/>
  <c r="KV26" i="33"/>
  <c r="IV26" i="33"/>
  <c r="CV26" i="33"/>
  <c r="I26" i="33"/>
  <c r="GV41" i="33"/>
  <c r="GI41" i="33"/>
  <c r="EI41" i="33"/>
  <c r="HI41" i="33"/>
  <c r="HV41" i="33"/>
  <c r="FI41" i="33"/>
  <c r="IV41" i="33"/>
  <c r="II41" i="33"/>
  <c r="CI41" i="33"/>
  <c r="BI41" i="33"/>
  <c r="AV41" i="33"/>
  <c r="AI41" i="33"/>
  <c r="LV41" i="33"/>
  <c r="FV41" i="33"/>
  <c r="BV41" i="33"/>
  <c r="LI41" i="33"/>
  <c r="CV41" i="33"/>
  <c r="JV41" i="33"/>
  <c r="KV41" i="33"/>
  <c r="JI41" i="33"/>
  <c r="EV41" i="33"/>
  <c r="DV41" i="33"/>
  <c r="KI41" i="33"/>
  <c r="V41" i="33"/>
  <c r="DI41" i="33"/>
  <c r="I41" i="33"/>
  <c r="KW25" i="33"/>
  <c r="JJ25" i="33"/>
  <c r="HJ25" i="33"/>
  <c r="HW25" i="33"/>
  <c r="JW25" i="33"/>
  <c r="IJ25" i="33"/>
  <c r="KJ25" i="33"/>
  <c r="LW25" i="33"/>
  <c r="IW25" i="33"/>
  <c r="LJ25" i="33"/>
  <c r="FW25" i="33"/>
  <c r="EJ25" i="33"/>
  <c r="GJ25" i="33"/>
  <c r="EW25" i="33"/>
  <c r="GW25" i="33"/>
  <c r="DW25" i="33"/>
  <c r="FJ25" i="33"/>
  <c r="DJ25" i="33"/>
  <c r="BJ25" i="33"/>
  <c r="BW25" i="33"/>
  <c r="CJ25" i="33"/>
  <c r="AJ25" i="33"/>
  <c r="AW25" i="33"/>
  <c r="CW25" i="33"/>
  <c r="LJ16" i="33"/>
  <c r="LW16" i="33"/>
  <c r="JW16" i="33"/>
  <c r="IJ16" i="33"/>
  <c r="IW16" i="33"/>
  <c r="HJ16" i="33"/>
  <c r="KW16" i="33"/>
  <c r="JJ16" i="33"/>
  <c r="HW16" i="33"/>
  <c r="KJ16" i="33"/>
  <c r="GJ16" i="33"/>
  <c r="EW16" i="33"/>
  <c r="FJ16" i="33"/>
  <c r="DW16" i="33"/>
  <c r="DJ16" i="33"/>
  <c r="FW16" i="33"/>
  <c r="EJ16" i="33"/>
  <c r="GW16" i="33"/>
  <c r="CJ16" i="33"/>
  <c r="CW16" i="33"/>
  <c r="BJ16" i="33"/>
  <c r="BW16" i="33"/>
  <c r="AJ16" i="33"/>
  <c r="AW16" i="33"/>
  <c r="LW7" i="33"/>
  <c r="LJ7" i="33"/>
  <c r="JW7" i="33"/>
  <c r="KJ7" i="33"/>
  <c r="KW7" i="33"/>
  <c r="HJ7" i="33"/>
  <c r="HW7" i="33"/>
  <c r="IJ7" i="33"/>
  <c r="JJ7" i="33"/>
  <c r="IW7" i="33"/>
  <c r="FW7" i="33"/>
  <c r="DW7" i="33"/>
  <c r="GJ7" i="33"/>
  <c r="EJ7" i="33"/>
  <c r="GW7" i="33"/>
  <c r="EW7" i="33"/>
  <c r="DJ7" i="33"/>
  <c r="BW7" i="33"/>
  <c r="CJ7" i="33"/>
  <c r="FJ7" i="33"/>
  <c r="BJ7" i="33"/>
  <c r="CW7" i="33"/>
  <c r="AW7" i="33"/>
  <c r="AJ7" i="33"/>
  <c r="LJ14" i="33"/>
  <c r="LW14" i="33"/>
  <c r="JJ14" i="33"/>
  <c r="HW14" i="33"/>
  <c r="KJ14" i="33"/>
  <c r="IW14" i="33"/>
  <c r="HJ14" i="33"/>
  <c r="JW14" i="33"/>
  <c r="IJ14" i="33"/>
  <c r="KW14" i="33"/>
  <c r="GJ14" i="33"/>
  <c r="EW14" i="33"/>
  <c r="FJ14" i="33"/>
  <c r="EJ14" i="33"/>
  <c r="DJ14" i="33"/>
  <c r="FW14" i="33"/>
  <c r="DW14" i="33"/>
  <c r="GW14" i="33"/>
  <c r="CJ14" i="33"/>
  <c r="BJ14" i="33"/>
  <c r="CW14" i="33"/>
  <c r="BW14" i="33"/>
  <c r="AW14" i="33"/>
  <c r="AJ14" i="33"/>
  <c r="LY14" i="33"/>
  <c r="JY14" i="33"/>
  <c r="IL14" i="33"/>
  <c r="HL14" i="33"/>
  <c r="LL14" i="33"/>
  <c r="KY14" i="33"/>
  <c r="JL14" i="33"/>
  <c r="HY14" i="33"/>
  <c r="IY14" i="33"/>
  <c r="KL14" i="33"/>
  <c r="FL14" i="33"/>
  <c r="DY14" i="33"/>
  <c r="GY14" i="33"/>
  <c r="FY14" i="33"/>
  <c r="EY14" i="33"/>
  <c r="GL14" i="33"/>
  <c r="EL14" i="33"/>
  <c r="BL14" i="33"/>
  <c r="CY14" i="33"/>
  <c r="BY14" i="33"/>
  <c r="DL14" i="33"/>
  <c r="CL14" i="33"/>
  <c r="AL14" i="33"/>
  <c r="AY14" i="33"/>
  <c r="LY11" i="33"/>
  <c r="LL11" i="33"/>
  <c r="IY11" i="33"/>
  <c r="KL11" i="33"/>
  <c r="HL11" i="33"/>
  <c r="JL11" i="33"/>
  <c r="KY11" i="33"/>
  <c r="HY11" i="33"/>
  <c r="JY11" i="33"/>
  <c r="IL11" i="33"/>
  <c r="GL11" i="33"/>
  <c r="EY11" i="33"/>
  <c r="DL11" i="33"/>
  <c r="FL11" i="33"/>
  <c r="GY11" i="33"/>
  <c r="FY11" i="33"/>
  <c r="EL11" i="33"/>
  <c r="CL11" i="33"/>
  <c r="BL11" i="33"/>
  <c r="CY11" i="33"/>
  <c r="DY11" i="33"/>
  <c r="AY11" i="33"/>
  <c r="AL11" i="33"/>
  <c r="BY11" i="33"/>
  <c r="LW10" i="33"/>
  <c r="LJ10" i="33"/>
  <c r="KJ10" i="33"/>
  <c r="IJ10" i="33"/>
  <c r="KW10" i="33"/>
  <c r="IW10" i="33"/>
  <c r="JJ10" i="33"/>
  <c r="HW10" i="33"/>
  <c r="HJ10" i="33"/>
  <c r="JW10" i="33"/>
  <c r="FW10" i="33"/>
  <c r="DW10" i="33"/>
  <c r="GJ10" i="33"/>
  <c r="EJ10" i="33"/>
  <c r="GW10" i="33"/>
  <c r="EW10" i="33"/>
  <c r="DJ10" i="33"/>
  <c r="CJ10" i="33"/>
  <c r="FJ10" i="33"/>
  <c r="BJ10" i="33"/>
  <c r="CW10" i="33"/>
  <c r="BW10" i="33"/>
  <c r="AW10" i="33"/>
  <c r="AJ10" i="33"/>
  <c r="LY10" i="33"/>
  <c r="LL10" i="33"/>
  <c r="KY10" i="33"/>
  <c r="IY10" i="33"/>
  <c r="JL10" i="33"/>
  <c r="JY10" i="33"/>
  <c r="HY10" i="33"/>
  <c r="HL10" i="33"/>
  <c r="IL10" i="33"/>
  <c r="KL10" i="33"/>
  <c r="GY10" i="33"/>
  <c r="EY10" i="33"/>
  <c r="DL10" i="33"/>
  <c r="FL10" i="33"/>
  <c r="GL10" i="33"/>
  <c r="EL10" i="33"/>
  <c r="BL10" i="33"/>
  <c r="FY10" i="33"/>
  <c r="CY10" i="33"/>
  <c r="BY10" i="33"/>
  <c r="DY10" i="33"/>
  <c r="CL10" i="33"/>
  <c r="AY10" i="33"/>
  <c r="AL10" i="33"/>
  <c r="JW32" i="33"/>
  <c r="KJ32" i="33"/>
  <c r="KW32" i="33"/>
  <c r="HJ32" i="33"/>
  <c r="HW32" i="33"/>
  <c r="IJ32" i="33"/>
  <c r="LW32" i="33"/>
  <c r="JJ32" i="33"/>
  <c r="IW32" i="33"/>
  <c r="LJ32" i="33"/>
  <c r="FJ32" i="33"/>
  <c r="DW32" i="33"/>
  <c r="GJ32" i="33"/>
  <c r="EW32" i="33"/>
  <c r="DJ32" i="33"/>
  <c r="FW32" i="33"/>
  <c r="GW32" i="33"/>
  <c r="BW32" i="33"/>
  <c r="EJ32" i="33"/>
  <c r="CW32" i="33"/>
  <c r="CJ32" i="33"/>
  <c r="BJ32" i="33"/>
  <c r="AW32" i="33"/>
  <c r="AJ32" i="33"/>
  <c r="GV2" i="33"/>
  <c r="LL23" i="33"/>
  <c r="LY23" i="33"/>
  <c r="JY23" i="33"/>
  <c r="IL23" i="33"/>
  <c r="KL23" i="33"/>
  <c r="HY23" i="33"/>
  <c r="HL23" i="33"/>
  <c r="JL23" i="33"/>
  <c r="KY23" i="33"/>
  <c r="IY23" i="33"/>
  <c r="EL23" i="33"/>
  <c r="GY23" i="33"/>
  <c r="EY23" i="33"/>
  <c r="FL23" i="33"/>
  <c r="DL23" i="33"/>
  <c r="GL23" i="33"/>
  <c r="FY23" i="33"/>
  <c r="BL23" i="33"/>
  <c r="BY23" i="33"/>
  <c r="CL23" i="33"/>
  <c r="DY23" i="33"/>
  <c r="CY23" i="33"/>
  <c r="AY23" i="33"/>
  <c r="AL23" i="33"/>
  <c r="HY25" i="33"/>
  <c r="LY25" i="33"/>
  <c r="LL25" i="33"/>
  <c r="IL25" i="33"/>
  <c r="KY25" i="33"/>
  <c r="KL25" i="33"/>
  <c r="JY25" i="33"/>
  <c r="JL25" i="33"/>
  <c r="HL25" i="33"/>
  <c r="IY25" i="33"/>
  <c r="FY25" i="33"/>
  <c r="EL25" i="33"/>
  <c r="EY25" i="33"/>
  <c r="DL25" i="33"/>
  <c r="GL25" i="33"/>
  <c r="GY25" i="33"/>
  <c r="FL25" i="33"/>
  <c r="DY25" i="33"/>
  <c r="BL25" i="33"/>
  <c r="BY25" i="33"/>
  <c r="CL25" i="33"/>
  <c r="CY25" i="33"/>
  <c r="AY25" i="33"/>
  <c r="AL25" i="33"/>
  <c r="LW15" i="33"/>
  <c r="HJ15" i="33"/>
  <c r="JJ15" i="33"/>
  <c r="HW15" i="33"/>
  <c r="LJ15" i="33"/>
  <c r="JW15" i="33"/>
  <c r="IJ15" i="33"/>
  <c r="KJ15" i="33"/>
  <c r="IW15" i="33"/>
  <c r="KW15" i="33"/>
  <c r="GJ15" i="33"/>
  <c r="FJ15" i="33"/>
  <c r="DW15" i="33"/>
  <c r="DJ15" i="33"/>
  <c r="EJ15" i="33"/>
  <c r="FW15" i="33"/>
  <c r="EW15" i="33"/>
  <c r="BW15" i="33"/>
  <c r="CJ15" i="33"/>
  <c r="GW15" i="33"/>
  <c r="BJ15" i="33"/>
  <c r="CW15" i="33"/>
  <c r="AJ15" i="33"/>
  <c r="AW15" i="33"/>
  <c r="KV2" i="33"/>
  <c r="LJ20" i="33"/>
  <c r="LW20" i="33"/>
  <c r="JW20" i="33"/>
  <c r="IJ20" i="33"/>
  <c r="KJ20" i="33"/>
  <c r="KW20" i="33"/>
  <c r="JJ20" i="33"/>
  <c r="HW20" i="33"/>
  <c r="IW20" i="33"/>
  <c r="HJ20" i="33"/>
  <c r="DJ20" i="33"/>
  <c r="GJ20" i="33"/>
  <c r="EW20" i="33"/>
  <c r="FJ20" i="33"/>
  <c r="DW20" i="33"/>
  <c r="GW20" i="33"/>
  <c r="BJ20" i="33"/>
  <c r="CW20" i="33"/>
  <c r="FW20" i="33"/>
  <c r="BW20" i="33"/>
  <c r="EJ20" i="33"/>
  <c r="CJ20" i="33"/>
  <c r="AJ20" i="33"/>
  <c r="AW20" i="33"/>
  <c r="LJ18" i="33"/>
  <c r="LW18" i="33"/>
  <c r="KW18" i="33"/>
  <c r="JJ18" i="33"/>
  <c r="HW18" i="33"/>
  <c r="IW18" i="33"/>
  <c r="HJ18" i="33"/>
  <c r="KJ18" i="33"/>
  <c r="JW18" i="33"/>
  <c r="IJ18" i="33"/>
  <c r="FW18" i="33"/>
  <c r="EJ18" i="33"/>
  <c r="GJ18" i="33"/>
  <c r="EW18" i="33"/>
  <c r="FJ18" i="33"/>
  <c r="DW18" i="33"/>
  <c r="DJ18" i="33"/>
  <c r="CJ18" i="33"/>
  <c r="CW18" i="33"/>
  <c r="BJ18" i="33"/>
  <c r="GW18" i="33"/>
  <c r="BW18" i="33"/>
  <c r="AW18" i="33"/>
  <c r="AJ18" i="33"/>
  <c r="IY28" i="33"/>
  <c r="KL28" i="33"/>
  <c r="HL28" i="33"/>
  <c r="JL28" i="33"/>
  <c r="LL28" i="33"/>
  <c r="KY28" i="33"/>
  <c r="HY28" i="33"/>
  <c r="LY28" i="33"/>
  <c r="IL28" i="33"/>
  <c r="JY28" i="33"/>
  <c r="EY28" i="33"/>
  <c r="GL28" i="33"/>
  <c r="GY28" i="33"/>
  <c r="FL28" i="33"/>
  <c r="DY28" i="33"/>
  <c r="FY28" i="33"/>
  <c r="EL28" i="33"/>
  <c r="DL28" i="33"/>
  <c r="CY28" i="33"/>
  <c r="AY28" i="33"/>
  <c r="BL28" i="33"/>
  <c r="BY28" i="33"/>
  <c r="CL28" i="33"/>
  <c r="AL28" i="33"/>
  <c r="LL21" i="33"/>
  <c r="LY21" i="33"/>
  <c r="IY21" i="33"/>
  <c r="HL21" i="33"/>
  <c r="KL21" i="33"/>
  <c r="KY21" i="33"/>
  <c r="JL21" i="33"/>
  <c r="IL21" i="33"/>
  <c r="JY21" i="33"/>
  <c r="HY21" i="33"/>
  <c r="FY21" i="33"/>
  <c r="DY21" i="33"/>
  <c r="GL21" i="33"/>
  <c r="EL21" i="33"/>
  <c r="GY21" i="33"/>
  <c r="EY21" i="33"/>
  <c r="FL21" i="33"/>
  <c r="DL21" i="33"/>
  <c r="CL21" i="33"/>
  <c r="BL21" i="33"/>
  <c r="CY21" i="33"/>
  <c r="BY21" i="33"/>
  <c r="AL21" i="33"/>
  <c r="AY21" i="33"/>
  <c r="LL17" i="33"/>
  <c r="LY17" i="33"/>
  <c r="KY17" i="33"/>
  <c r="JL17" i="33"/>
  <c r="HY17" i="33"/>
  <c r="IY17" i="33"/>
  <c r="HL17" i="33"/>
  <c r="KL17" i="33"/>
  <c r="JY17" i="33"/>
  <c r="IL17" i="33"/>
  <c r="FY17" i="33"/>
  <c r="EL17" i="33"/>
  <c r="GL17" i="33"/>
  <c r="EY17" i="33"/>
  <c r="FL17" i="33"/>
  <c r="DY17" i="33"/>
  <c r="GY17" i="33"/>
  <c r="DL17" i="33"/>
  <c r="CY17" i="33"/>
  <c r="BL17" i="33"/>
  <c r="BY17" i="33"/>
  <c r="CL17" i="33"/>
  <c r="AY17" i="33"/>
  <c r="AL17" i="33"/>
  <c r="LY8" i="33"/>
  <c r="LL8" i="33"/>
  <c r="KY8" i="33"/>
  <c r="HL8" i="33"/>
  <c r="HY8" i="33"/>
  <c r="IL8" i="33"/>
  <c r="IY8" i="33"/>
  <c r="JL8" i="33"/>
  <c r="KL8" i="33"/>
  <c r="GY8" i="33"/>
  <c r="EY8" i="33"/>
  <c r="JY8" i="33"/>
  <c r="DL8" i="33"/>
  <c r="FL8" i="33"/>
  <c r="BL8" i="33"/>
  <c r="CY8" i="33"/>
  <c r="BY8" i="33"/>
  <c r="EL8" i="33"/>
  <c r="DY8" i="33"/>
  <c r="GL8" i="33"/>
  <c r="CL8" i="33"/>
  <c r="AY8" i="33"/>
  <c r="FY8" i="33"/>
  <c r="AL8" i="33"/>
  <c r="FI2" i="33"/>
  <c r="W10" i="34"/>
  <c r="LW10" i="34"/>
  <c r="JW10" i="34"/>
  <c r="HW10" i="34"/>
  <c r="FW10" i="34"/>
  <c r="CW10" i="34"/>
  <c r="BJ10" i="34"/>
  <c r="AJ10" i="34"/>
  <c r="LJ10" i="34"/>
  <c r="JJ10" i="34"/>
  <c r="HJ10" i="34"/>
  <c r="FJ10" i="34"/>
  <c r="CJ10" i="34"/>
  <c r="KW10" i="34"/>
  <c r="IW10" i="34"/>
  <c r="GW10" i="34"/>
  <c r="EW10" i="34"/>
  <c r="DW10" i="34"/>
  <c r="KJ10" i="34"/>
  <c r="IJ10" i="34"/>
  <c r="GJ10" i="34"/>
  <c r="EJ10" i="34"/>
  <c r="DJ10" i="34"/>
  <c r="BW10" i="34"/>
  <c r="AW10" i="34"/>
  <c r="Y10" i="34"/>
  <c r="LY10" i="34"/>
  <c r="JY10" i="34"/>
  <c r="HY10" i="34"/>
  <c r="FY10" i="34"/>
  <c r="CY10" i="34"/>
  <c r="BL10" i="34"/>
  <c r="AL10" i="34"/>
  <c r="IL10" i="34"/>
  <c r="EL10" i="34"/>
  <c r="LL10" i="34"/>
  <c r="JL10" i="34"/>
  <c r="HL10" i="34"/>
  <c r="FL10" i="34"/>
  <c r="CL10" i="34"/>
  <c r="KY10" i="34"/>
  <c r="IY10" i="34"/>
  <c r="GY10" i="34"/>
  <c r="EY10" i="34"/>
  <c r="DY10" i="34"/>
  <c r="KL10" i="34"/>
  <c r="GL10" i="34"/>
  <c r="DL10" i="34"/>
  <c r="AY10" i="34"/>
  <c r="BY10" i="34"/>
  <c r="W32" i="34"/>
  <c r="LW32" i="34"/>
  <c r="JW32" i="34"/>
  <c r="HW32" i="34"/>
  <c r="FW32" i="34"/>
  <c r="CW32" i="34"/>
  <c r="LJ32" i="34"/>
  <c r="JJ32" i="34"/>
  <c r="HJ32" i="34"/>
  <c r="FJ32" i="34"/>
  <c r="CJ32" i="34"/>
  <c r="BW32" i="34"/>
  <c r="AW32" i="34"/>
  <c r="KW32" i="34"/>
  <c r="IW32" i="34"/>
  <c r="GW32" i="34"/>
  <c r="EW32" i="34"/>
  <c r="DW32" i="34"/>
  <c r="BJ32" i="34"/>
  <c r="AJ32" i="34"/>
  <c r="KJ32" i="34"/>
  <c r="IJ32" i="34"/>
  <c r="GJ32" i="34"/>
  <c r="EJ32" i="34"/>
  <c r="DJ32" i="34"/>
  <c r="Y23" i="34"/>
  <c r="LY23" i="34"/>
  <c r="JY23" i="34"/>
  <c r="HY23" i="34"/>
  <c r="FY23" i="34"/>
  <c r="CY23" i="34"/>
  <c r="KL23" i="34"/>
  <c r="LL23" i="34"/>
  <c r="JL23" i="34"/>
  <c r="HL23" i="34"/>
  <c r="FL23" i="34"/>
  <c r="CL23" i="34"/>
  <c r="BY23" i="34"/>
  <c r="AY23" i="34"/>
  <c r="GL23" i="34"/>
  <c r="KY23" i="34"/>
  <c r="IY23" i="34"/>
  <c r="GY23" i="34"/>
  <c r="EY23" i="34"/>
  <c r="DY23" i="34"/>
  <c r="BL23" i="34"/>
  <c r="AL23" i="34"/>
  <c r="IL23" i="34"/>
  <c r="EL23" i="34"/>
  <c r="DL23" i="34"/>
  <c r="Y11" i="34"/>
  <c r="LY11" i="34"/>
  <c r="JY11" i="34"/>
  <c r="HY11" i="34"/>
  <c r="FY11" i="34"/>
  <c r="CY11" i="34"/>
  <c r="EL11" i="34"/>
  <c r="AY11" i="34"/>
  <c r="KL11" i="34"/>
  <c r="LL11" i="34"/>
  <c r="JL11" i="34"/>
  <c r="HL11" i="34"/>
  <c r="FL11" i="34"/>
  <c r="CL11" i="34"/>
  <c r="BY11" i="34"/>
  <c r="KY11" i="34"/>
  <c r="IY11" i="34"/>
  <c r="GY11" i="34"/>
  <c r="EY11" i="34"/>
  <c r="DY11" i="34"/>
  <c r="BL11" i="34"/>
  <c r="AL11" i="34"/>
  <c r="IL11" i="34"/>
  <c r="GL11" i="34"/>
  <c r="DL11" i="34"/>
  <c r="W18" i="34"/>
  <c r="LW18" i="34"/>
  <c r="JW18" i="34"/>
  <c r="HW18" i="34"/>
  <c r="FW18" i="34"/>
  <c r="CW18" i="34"/>
  <c r="LJ18" i="34"/>
  <c r="JJ18" i="34"/>
  <c r="HJ18" i="34"/>
  <c r="FJ18" i="34"/>
  <c r="CJ18" i="34"/>
  <c r="BW18" i="34"/>
  <c r="AW18" i="34"/>
  <c r="KW18" i="34"/>
  <c r="IW18" i="34"/>
  <c r="GW18" i="34"/>
  <c r="EW18" i="34"/>
  <c r="DW18" i="34"/>
  <c r="BJ18" i="34"/>
  <c r="AJ18" i="34"/>
  <c r="KJ18" i="34"/>
  <c r="IJ18" i="34"/>
  <c r="GJ18" i="34"/>
  <c r="EJ18" i="34"/>
  <c r="DJ18" i="34"/>
  <c r="Y25" i="34"/>
  <c r="LY25" i="34"/>
  <c r="JY25" i="34"/>
  <c r="HY25" i="34"/>
  <c r="FY25" i="34"/>
  <c r="CY25" i="34"/>
  <c r="EL25" i="34"/>
  <c r="IL25" i="34"/>
  <c r="LL25" i="34"/>
  <c r="JL25" i="34"/>
  <c r="HL25" i="34"/>
  <c r="FL25" i="34"/>
  <c r="CL25" i="34"/>
  <c r="BY25" i="34"/>
  <c r="AY25" i="34"/>
  <c r="KY25" i="34"/>
  <c r="IY25" i="34"/>
  <c r="GY25" i="34"/>
  <c r="EY25" i="34"/>
  <c r="DY25" i="34"/>
  <c r="BL25" i="34"/>
  <c r="AL25" i="34"/>
  <c r="KL25" i="34"/>
  <c r="GL25" i="34"/>
  <c r="DL25" i="34"/>
  <c r="W15" i="34"/>
  <c r="LW15" i="34"/>
  <c r="JW15" i="34"/>
  <c r="HW15" i="34"/>
  <c r="FW15" i="34"/>
  <c r="CW15" i="34"/>
  <c r="BJ15" i="34"/>
  <c r="AJ15" i="34"/>
  <c r="LJ15" i="34"/>
  <c r="JJ15" i="34"/>
  <c r="HJ15" i="34"/>
  <c r="FJ15" i="34"/>
  <c r="CJ15" i="34"/>
  <c r="KW15" i="34"/>
  <c r="IW15" i="34"/>
  <c r="GW15" i="34"/>
  <c r="EW15" i="34"/>
  <c r="DW15" i="34"/>
  <c r="KJ15" i="34"/>
  <c r="IJ15" i="34"/>
  <c r="GJ15" i="34"/>
  <c r="EJ15" i="34"/>
  <c r="DJ15" i="34"/>
  <c r="BW15" i="34"/>
  <c r="AW15" i="34"/>
  <c r="Y28" i="34"/>
  <c r="LY28" i="34"/>
  <c r="JY28" i="34"/>
  <c r="HY28" i="34"/>
  <c r="FY28" i="34"/>
  <c r="CY28" i="34"/>
  <c r="KL28" i="34"/>
  <c r="LL28" i="34"/>
  <c r="JL28" i="34"/>
  <c r="HL28" i="34"/>
  <c r="FL28" i="34"/>
  <c r="CL28" i="34"/>
  <c r="BY28" i="34"/>
  <c r="AY28" i="34"/>
  <c r="EL28" i="34"/>
  <c r="KY28" i="34"/>
  <c r="IY28" i="34"/>
  <c r="GY28" i="34"/>
  <c r="EY28" i="34"/>
  <c r="DY28" i="34"/>
  <c r="BL28" i="34"/>
  <c r="AL28" i="34"/>
  <c r="IL28" i="34"/>
  <c r="GL28" i="34"/>
  <c r="DL28" i="34"/>
  <c r="Y21" i="34"/>
  <c r="LY21" i="34"/>
  <c r="JY21" i="34"/>
  <c r="HY21" i="34"/>
  <c r="FY21" i="34"/>
  <c r="CY21" i="34"/>
  <c r="IL21" i="34"/>
  <c r="GL21" i="34"/>
  <c r="LL21" i="34"/>
  <c r="JL21" i="34"/>
  <c r="HL21" i="34"/>
  <c r="FL21" i="34"/>
  <c r="CL21" i="34"/>
  <c r="BY21" i="34"/>
  <c r="AY21" i="34"/>
  <c r="KY21" i="34"/>
  <c r="IY21" i="34"/>
  <c r="GY21" i="34"/>
  <c r="EY21" i="34"/>
  <c r="DY21" i="34"/>
  <c r="BL21" i="34"/>
  <c r="AL21" i="34"/>
  <c r="KL21" i="34"/>
  <c r="EL21" i="34"/>
  <c r="DL21" i="34"/>
  <c r="Y17" i="34"/>
  <c r="LY17" i="34"/>
  <c r="JY17" i="34"/>
  <c r="HY17" i="34"/>
  <c r="FY17" i="34"/>
  <c r="CY17" i="34"/>
  <c r="BL17" i="34"/>
  <c r="AL17" i="34"/>
  <c r="KL17" i="34"/>
  <c r="GL17" i="34"/>
  <c r="LL17" i="34"/>
  <c r="JL17" i="34"/>
  <c r="HL17" i="34"/>
  <c r="FL17" i="34"/>
  <c r="CL17" i="34"/>
  <c r="IL17" i="34"/>
  <c r="KY17" i="34"/>
  <c r="IY17" i="34"/>
  <c r="GY17" i="34"/>
  <c r="EY17" i="34"/>
  <c r="DY17" i="34"/>
  <c r="EL17" i="34"/>
  <c r="AY17" i="34"/>
  <c r="BY17" i="34"/>
  <c r="DL17" i="34"/>
  <c r="W20" i="34"/>
  <c r="LW20" i="34"/>
  <c r="JW20" i="34"/>
  <c r="HW20" i="34"/>
  <c r="FW20" i="34"/>
  <c r="CW20" i="34"/>
  <c r="BJ20" i="34"/>
  <c r="AJ20" i="34"/>
  <c r="LJ20" i="34"/>
  <c r="JJ20" i="34"/>
  <c r="HJ20" i="34"/>
  <c r="FJ20" i="34"/>
  <c r="CJ20" i="34"/>
  <c r="KW20" i="34"/>
  <c r="IW20" i="34"/>
  <c r="GW20" i="34"/>
  <c r="EW20" i="34"/>
  <c r="DW20" i="34"/>
  <c r="KJ20" i="34"/>
  <c r="IJ20" i="34"/>
  <c r="GJ20" i="34"/>
  <c r="EJ20" i="34"/>
  <c r="DJ20" i="34"/>
  <c r="BW20" i="34"/>
  <c r="AW20" i="34"/>
  <c r="Y14" i="34"/>
  <c r="LY14" i="34"/>
  <c r="JY14" i="34"/>
  <c r="HY14" i="34"/>
  <c r="FY14" i="34"/>
  <c r="CY14" i="34"/>
  <c r="KL14" i="34"/>
  <c r="LL14" i="34"/>
  <c r="JL14" i="34"/>
  <c r="HL14" i="34"/>
  <c r="FL14" i="34"/>
  <c r="CL14" i="34"/>
  <c r="BY14" i="34"/>
  <c r="AY14" i="34"/>
  <c r="IL14" i="34"/>
  <c r="GL14" i="34"/>
  <c r="KY14" i="34"/>
  <c r="IY14" i="34"/>
  <c r="GY14" i="34"/>
  <c r="EY14" i="34"/>
  <c r="DY14" i="34"/>
  <c r="BL14" i="34"/>
  <c r="AL14" i="34"/>
  <c r="EL14" i="34"/>
  <c r="DL14" i="34"/>
  <c r="Y8" i="34"/>
  <c r="LY8" i="34"/>
  <c r="JY8" i="34"/>
  <c r="HY8" i="34"/>
  <c r="FY8" i="34"/>
  <c r="CY8" i="34"/>
  <c r="BL8" i="34"/>
  <c r="AL8" i="34"/>
  <c r="KL8" i="34"/>
  <c r="LL8" i="34"/>
  <c r="JL8" i="34"/>
  <c r="HL8" i="34"/>
  <c r="FL8" i="34"/>
  <c r="CL8" i="34"/>
  <c r="KY8" i="34"/>
  <c r="IY8" i="34"/>
  <c r="GY8" i="34"/>
  <c r="EY8" i="34"/>
  <c r="DY8" i="34"/>
  <c r="IL8" i="34"/>
  <c r="AY8" i="34"/>
  <c r="DL8" i="34"/>
  <c r="BY8" i="34"/>
  <c r="GL8" i="34"/>
  <c r="EL8" i="34"/>
  <c r="W25" i="34"/>
  <c r="LW25" i="34"/>
  <c r="JW25" i="34"/>
  <c r="HW25" i="34"/>
  <c r="FW25" i="34"/>
  <c r="CW25" i="34"/>
  <c r="LJ25" i="34"/>
  <c r="JJ25" i="34"/>
  <c r="HJ25" i="34"/>
  <c r="FJ25" i="34"/>
  <c r="CJ25" i="34"/>
  <c r="BW25" i="34"/>
  <c r="AW25" i="34"/>
  <c r="KW25" i="34"/>
  <c r="IW25" i="34"/>
  <c r="GW25" i="34"/>
  <c r="EW25" i="34"/>
  <c r="DW25" i="34"/>
  <c r="BJ25" i="34"/>
  <c r="AJ25" i="34"/>
  <c r="KJ25" i="34"/>
  <c r="IJ25" i="34"/>
  <c r="GJ25" i="34"/>
  <c r="EJ25" i="34"/>
  <c r="DJ25" i="34"/>
  <c r="W16" i="34"/>
  <c r="LW16" i="34"/>
  <c r="JW16" i="34"/>
  <c r="HW16" i="34"/>
  <c r="FW16" i="34"/>
  <c r="CW16" i="34"/>
  <c r="LJ16" i="34"/>
  <c r="JJ16" i="34"/>
  <c r="HJ16" i="34"/>
  <c r="FJ16" i="34"/>
  <c r="CJ16" i="34"/>
  <c r="BW16" i="34"/>
  <c r="AW16" i="34"/>
  <c r="KW16" i="34"/>
  <c r="IW16" i="34"/>
  <c r="GW16" i="34"/>
  <c r="EW16" i="34"/>
  <c r="DW16" i="34"/>
  <c r="BJ16" i="34"/>
  <c r="AJ16" i="34"/>
  <c r="KJ16" i="34"/>
  <c r="IJ16" i="34"/>
  <c r="GJ16" i="34"/>
  <c r="EJ16" i="34"/>
  <c r="DJ16" i="34"/>
  <c r="W7" i="34"/>
  <c r="LW7" i="34"/>
  <c r="JW7" i="34"/>
  <c r="HW7" i="34"/>
  <c r="FW7" i="34"/>
  <c r="CW7" i="34"/>
  <c r="LJ7" i="34"/>
  <c r="JJ7" i="34"/>
  <c r="HJ7" i="34"/>
  <c r="FJ7" i="34"/>
  <c r="CJ7" i="34"/>
  <c r="BW7" i="34"/>
  <c r="AW7" i="34"/>
  <c r="KW7" i="34"/>
  <c r="IW7" i="34"/>
  <c r="GW7" i="34"/>
  <c r="EW7" i="34"/>
  <c r="DW7" i="34"/>
  <c r="BJ7" i="34"/>
  <c r="AJ7" i="34"/>
  <c r="KJ7" i="34"/>
  <c r="IJ7" i="34"/>
  <c r="GJ7" i="34"/>
  <c r="EJ7" i="34"/>
  <c r="DJ7" i="34"/>
  <c r="W14" i="34"/>
  <c r="LW14" i="34"/>
  <c r="JW14" i="34"/>
  <c r="HW14" i="34"/>
  <c r="FW14" i="34"/>
  <c r="CW14" i="34"/>
  <c r="LJ14" i="34"/>
  <c r="JJ14" i="34"/>
  <c r="HJ14" i="34"/>
  <c r="FJ14" i="34"/>
  <c r="CJ14" i="34"/>
  <c r="BW14" i="34"/>
  <c r="AW14" i="34"/>
  <c r="KW14" i="34"/>
  <c r="IW14" i="34"/>
  <c r="GW14" i="34"/>
  <c r="EW14" i="34"/>
  <c r="DW14" i="34"/>
  <c r="BJ14" i="34"/>
  <c r="AJ14" i="34"/>
  <c r="KJ14" i="34"/>
  <c r="IJ14" i="34"/>
  <c r="GJ14" i="34"/>
  <c r="EJ14" i="34"/>
  <c r="DJ14" i="34"/>
  <c r="C18" i="34"/>
  <c r="B18" i="34" s="1"/>
  <c r="J18" i="34"/>
  <c r="W18" i="33"/>
  <c r="J18" i="33"/>
  <c r="C18" i="33"/>
  <c r="B18" i="33" s="1"/>
  <c r="Y10" i="33"/>
  <c r="L10" i="34"/>
  <c r="E10" i="34"/>
  <c r="D10" i="34" s="1"/>
  <c r="L10" i="33"/>
  <c r="E10" i="33"/>
  <c r="D10" i="33" s="1"/>
  <c r="J32" i="34"/>
  <c r="C32" i="34"/>
  <c r="B32" i="34" s="1"/>
  <c r="W32" i="33"/>
  <c r="C32" i="33"/>
  <c r="B32" i="33" s="1"/>
  <c r="J32" i="33"/>
  <c r="L25" i="34"/>
  <c r="E25" i="34"/>
  <c r="D25" i="34" s="1"/>
  <c r="Y25" i="33"/>
  <c r="E25" i="33"/>
  <c r="D25" i="33" s="1"/>
  <c r="L25" i="33"/>
  <c r="J15" i="34"/>
  <c r="C15" i="34"/>
  <c r="B15" i="34" s="1"/>
  <c r="W15" i="33"/>
  <c r="C15" i="33"/>
  <c r="B15" i="33" s="1"/>
  <c r="J15" i="33"/>
  <c r="L21" i="34"/>
  <c r="Y21" i="33"/>
  <c r="E21" i="34"/>
  <c r="D21" i="34" s="1"/>
  <c r="L21" i="33"/>
  <c r="E21" i="33"/>
  <c r="D21" i="33" s="1"/>
  <c r="L17" i="34"/>
  <c r="E17" i="34"/>
  <c r="D17" i="34" s="1"/>
  <c r="Y17" i="33"/>
  <c r="E17" i="33"/>
  <c r="D17" i="33" s="1"/>
  <c r="L17" i="33"/>
  <c r="E28" i="34"/>
  <c r="D28" i="34" s="1"/>
  <c r="L28" i="34"/>
  <c r="Y28" i="33"/>
  <c r="L28" i="33"/>
  <c r="E28" i="33"/>
  <c r="D28" i="33" s="1"/>
  <c r="Y14" i="33"/>
  <c r="E14" i="34"/>
  <c r="D14" i="34" s="1"/>
  <c r="L14" i="34"/>
  <c r="E14" i="33"/>
  <c r="D14" i="33" s="1"/>
  <c r="L14" i="33"/>
  <c r="Y8" i="33"/>
  <c r="E8" i="34"/>
  <c r="D8" i="34" s="1"/>
  <c r="L8" i="34"/>
  <c r="E8" i="33"/>
  <c r="D8" i="33" s="1"/>
  <c r="L8" i="33"/>
  <c r="J25" i="34"/>
  <c r="C25" i="34"/>
  <c r="B25" i="34" s="1"/>
  <c r="W25" i="33"/>
  <c r="J25" i="33"/>
  <c r="C25" i="33"/>
  <c r="B25" i="33" s="1"/>
  <c r="C16" i="34"/>
  <c r="B16" i="34" s="1"/>
  <c r="J16" i="34"/>
  <c r="W16" i="33"/>
  <c r="J16" i="33"/>
  <c r="C16" i="33"/>
  <c r="B16" i="33" s="1"/>
  <c r="J7" i="34"/>
  <c r="W7" i="33"/>
  <c r="C7" i="34"/>
  <c r="B7" i="34" s="1"/>
  <c r="C7" i="33"/>
  <c r="B7" i="33" s="1"/>
  <c r="J7" i="33"/>
  <c r="C14" i="34"/>
  <c r="B14" i="34" s="1"/>
  <c r="J14" i="34"/>
  <c r="W14" i="33"/>
  <c r="J14" i="33"/>
  <c r="C14" i="33"/>
  <c r="B14" i="33" s="1"/>
  <c r="C10" i="34"/>
  <c r="B10" i="34" s="1"/>
  <c r="J10" i="34"/>
  <c r="W10" i="33"/>
  <c r="J10" i="33"/>
  <c r="C10" i="33"/>
  <c r="B10" i="33" s="1"/>
  <c r="C20" i="34"/>
  <c r="B20" i="34" s="1"/>
  <c r="J20" i="34"/>
  <c r="W20" i="33"/>
  <c r="J20" i="33"/>
  <c r="C20" i="33"/>
  <c r="B20" i="33" s="1"/>
  <c r="L23" i="34"/>
  <c r="Y23" i="33"/>
  <c r="E23" i="34"/>
  <c r="D23" i="34" s="1"/>
  <c r="E23" i="33"/>
  <c r="D23" i="33" s="1"/>
  <c r="L23" i="33"/>
  <c r="Y11" i="33"/>
  <c r="L11" i="34"/>
  <c r="E11" i="34"/>
  <c r="D11" i="34" s="1"/>
  <c r="L11" i="33"/>
  <c r="E11" i="33"/>
  <c r="D11" i="33" s="1"/>
  <c r="AF4" i="10"/>
  <c r="I13" i="29"/>
  <c r="K11" i="27"/>
  <c r="P24" i="12"/>
  <c r="AF5" i="12"/>
  <c r="H17" i="10"/>
  <c r="K23" i="27"/>
  <c r="B6" i="12" s="1"/>
  <c r="P28" i="8"/>
  <c r="AF6" i="11"/>
  <c r="P23" i="10"/>
  <c r="H17" i="8"/>
  <c r="P34" i="11"/>
  <c r="P36" i="10"/>
  <c r="E20" i="11"/>
  <c r="D38" i="29"/>
  <c r="P20" i="11"/>
  <c r="C28" i="27"/>
  <c r="D7" i="8" s="1"/>
  <c r="E16" i="29"/>
  <c r="E35" i="29"/>
  <c r="E18" i="8"/>
  <c r="P23" i="8"/>
  <c r="D19" i="29"/>
  <c r="E8" i="3"/>
  <c r="I10" i="22"/>
  <c r="D13" i="29" s="1"/>
  <c r="J27" i="22"/>
  <c r="L40" i="27" s="1"/>
  <c r="D9" i="12" s="1"/>
  <c r="J19" i="22"/>
  <c r="J15" i="22"/>
  <c r="F28" i="27" s="1"/>
  <c r="D7" i="10" s="1"/>
  <c r="P31" i="12"/>
  <c r="P33" i="12"/>
  <c r="E19" i="12"/>
  <c r="B15" i="3"/>
  <c r="P19" i="12"/>
  <c r="AF4" i="8"/>
  <c r="E28" i="29"/>
  <c r="D5" i="29"/>
  <c r="P4" i="11"/>
  <c r="N7" i="29"/>
  <c r="P5" i="8"/>
  <c r="J5" i="22"/>
  <c r="I16" i="22"/>
  <c r="H23" i="27" s="1"/>
  <c r="B6" i="11" s="1"/>
  <c r="B18" i="3"/>
  <c r="I9" i="22"/>
  <c r="I17" i="22"/>
  <c r="J24" i="22"/>
  <c r="E6" i="3"/>
  <c r="I19" i="22"/>
  <c r="I11" i="22"/>
  <c r="J26" i="22"/>
  <c r="B13" i="27"/>
  <c r="B4" i="8" s="1"/>
  <c r="D4" i="29"/>
  <c r="I22" i="22"/>
  <c r="J6" i="22"/>
  <c r="J10" i="22"/>
  <c r="J18" i="22"/>
  <c r="I26" i="22"/>
  <c r="E9" i="3"/>
  <c r="B28" i="27"/>
  <c r="B7" i="8" s="1"/>
  <c r="D17" i="29"/>
  <c r="E11" i="29"/>
  <c r="J4" i="22"/>
  <c r="B7" i="3"/>
  <c r="I21" i="22"/>
  <c r="I12" i="22"/>
  <c r="F40" i="27"/>
  <c r="D9" i="10" s="1"/>
  <c r="E32" i="29"/>
  <c r="I14" i="29"/>
  <c r="K16" i="27"/>
  <c r="F72" i="27"/>
  <c r="I55" i="29"/>
  <c r="I50" i="29"/>
  <c r="C62" i="27"/>
  <c r="E13" i="27"/>
  <c r="B4" i="10" s="1"/>
  <c r="D7" i="29"/>
  <c r="H38" i="27"/>
  <c r="I35" i="29"/>
  <c r="H52" i="27"/>
  <c r="I47" i="29"/>
  <c r="I13" i="27"/>
  <c r="D4" i="11" s="1"/>
  <c r="E10" i="29"/>
  <c r="D34" i="29"/>
  <c r="H33" i="27"/>
  <c r="B8" i="11" s="1"/>
  <c r="I41" i="29"/>
  <c r="E52" i="27"/>
  <c r="E21" i="27"/>
  <c r="I19" i="29"/>
  <c r="E11" i="27"/>
  <c r="I7" i="29"/>
  <c r="P30" i="11"/>
  <c r="P21" i="11"/>
  <c r="E21" i="11"/>
  <c r="P25" i="11"/>
  <c r="K17" i="11"/>
  <c r="P35" i="11"/>
  <c r="AF7" i="11"/>
  <c r="B31" i="27"/>
  <c r="I28" i="29"/>
  <c r="I45" i="29"/>
  <c r="K52" i="27"/>
  <c r="H16" i="27"/>
  <c r="I11" i="29"/>
  <c r="K26" i="27"/>
  <c r="I26" i="29"/>
  <c r="B38" i="27"/>
  <c r="I29" i="29"/>
  <c r="I17" i="29"/>
  <c r="B26" i="27"/>
  <c r="H11" i="27"/>
  <c r="I10" i="29"/>
  <c r="B11" i="27"/>
  <c r="I4" i="29"/>
  <c r="I20" i="29"/>
  <c r="E26" i="27"/>
  <c r="E31" i="27"/>
  <c r="I31" i="29"/>
  <c r="P34" i="10"/>
  <c r="E20" i="10"/>
  <c r="P20" i="10"/>
  <c r="J17" i="10"/>
  <c r="P26" i="10"/>
  <c r="AF6" i="10"/>
  <c r="P29" i="10"/>
  <c r="F23" i="27"/>
  <c r="D6" i="10" s="1"/>
  <c r="E19" i="29"/>
  <c r="K38" i="27"/>
  <c r="I38" i="29"/>
  <c r="K31" i="27"/>
  <c r="I37" i="29"/>
  <c r="P26" i="12"/>
  <c r="AF6" i="12"/>
  <c r="P29" i="12"/>
  <c r="J17" i="12"/>
  <c r="P34" i="12"/>
  <c r="E20" i="12"/>
  <c r="P20" i="12"/>
  <c r="B16" i="27"/>
  <c r="I5" i="29"/>
  <c r="E22" i="29"/>
  <c r="I23" i="27"/>
  <c r="D6" i="11" s="1"/>
  <c r="H26" i="27"/>
  <c r="I23" i="29"/>
  <c r="I22" i="29"/>
  <c r="H21" i="27"/>
  <c r="G13" i="16"/>
  <c r="LL15" i="33" l="1"/>
  <c r="LY15" i="33"/>
  <c r="JL15" i="33"/>
  <c r="HY15" i="33"/>
  <c r="KY15" i="33"/>
  <c r="IY15" i="33"/>
  <c r="HL15" i="33"/>
  <c r="JY15" i="33"/>
  <c r="IL15" i="33"/>
  <c r="KL15" i="33"/>
  <c r="GL15" i="33"/>
  <c r="EY15" i="33"/>
  <c r="FY15" i="33"/>
  <c r="DY15" i="33"/>
  <c r="GY15" i="33"/>
  <c r="FL15" i="33"/>
  <c r="EL15" i="33"/>
  <c r="DL15" i="33"/>
  <c r="CL15" i="33"/>
  <c r="BL15" i="33"/>
  <c r="CY15" i="33"/>
  <c r="AL15" i="33"/>
  <c r="BY15" i="33"/>
  <c r="AY15" i="33"/>
  <c r="LJ13" i="33"/>
  <c r="LW13" i="33"/>
  <c r="KW13" i="33"/>
  <c r="HJ13" i="33"/>
  <c r="JW13" i="33"/>
  <c r="IW13" i="33"/>
  <c r="HW13" i="33"/>
  <c r="KJ13" i="33"/>
  <c r="JJ13" i="33"/>
  <c r="IJ13" i="33"/>
  <c r="DJ13" i="33"/>
  <c r="GJ13" i="33"/>
  <c r="EW13" i="33"/>
  <c r="FJ13" i="33"/>
  <c r="DW13" i="33"/>
  <c r="GW13" i="33"/>
  <c r="FW13" i="33"/>
  <c r="EJ13" i="33"/>
  <c r="BW13" i="33"/>
  <c r="CJ13" i="33"/>
  <c r="BJ13" i="33"/>
  <c r="AJ13" i="33"/>
  <c r="AW13" i="33"/>
  <c r="CW13" i="33"/>
  <c r="LY18" i="33"/>
  <c r="LL18" i="33"/>
  <c r="JY18" i="33"/>
  <c r="IL18" i="33"/>
  <c r="KL18" i="33"/>
  <c r="KY18" i="33"/>
  <c r="JL18" i="33"/>
  <c r="HY18" i="33"/>
  <c r="IY18" i="33"/>
  <c r="HL18" i="33"/>
  <c r="DL18" i="33"/>
  <c r="GL18" i="33"/>
  <c r="EY18" i="33"/>
  <c r="FL18" i="33"/>
  <c r="DY18" i="33"/>
  <c r="FY18" i="33"/>
  <c r="EL18" i="33"/>
  <c r="GY18" i="33"/>
  <c r="CY18" i="33"/>
  <c r="BL18" i="33"/>
  <c r="BY18" i="33"/>
  <c r="CL18" i="33"/>
  <c r="AL18" i="33"/>
  <c r="AY18" i="33"/>
  <c r="LJ22" i="33"/>
  <c r="LW22" i="33"/>
  <c r="IW22" i="33"/>
  <c r="HJ22" i="33"/>
  <c r="KJ22" i="33"/>
  <c r="KW22" i="33"/>
  <c r="JJ22" i="33"/>
  <c r="HW22" i="33"/>
  <c r="IJ22" i="33"/>
  <c r="JW22" i="33"/>
  <c r="FJ22" i="33"/>
  <c r="DJ22" i="33"/>
  <c r="FW22" i="33"/>
  <c r="DW22" i="33"/>
  <c r="GJ22" i="33"/>
  <c r="EJ22" i="33"/>
  <c r="GW22" i="33"/>
  <c r="EW22" i="33"/>
  <c r="BJ22" i="33"/>
  <c r="CW22" i="33"/>
  <c r="BW22" i="33"/>
  <c r="CJ22" i="33"/>
  <c r="AW22" i="33"/>
  <c r="AJ22" i="33"/>
  <c r="LX11" i="33"/>
  <c r="LK11" i="33"/>
  <c r="IX11" i="33"/>
  <c r="KK11" i="33"/>
  <c r="HK11" i="33"/>
  <c r="JK11" i="33"/>
  <c r="KX11" i="33"/>
  <c r="HX11" i="33"/>
  <c r="JX11" i="33"/>
  <c r="IK11" i="33"/>
  <c r="FX11" i="33"/>
  <c r="EK11" i="33"/>
  <c r="GK11" i="33"/>
  <c r="EX11" i="33"/>
  <c r="DK11" i="33"/>
  <c r="FK11" i="33"/>
  <c r="DX11" i="33"/>
  <c r="BX11" i="33"/>
  <c r="GX11" i="33"/>
  <c r="CK11" i="33"/>
  <c r="BK11" i="33"/>
  <c r="CX11" i="33"/>
  <c r="AX11" i="33"/>
  <c r="AK11" i="33"/>
  <c r="LK17" i="33"/>
  <c r="LX17" i="33"/>
  <c r="KK17" i="33"/>
  <c r="KX17" i="33"/>
  <c r="JK17" i="33"/>
  <c r="HX17" i="33"/>
  <c r="JX17" i="33"/>
  <c r="IK17" i="33"/>
  <c r="IX17" i="33"/>
  <c r="HK17" i="33"/>
  <c r="GX17" i="33"/>
  <c r="FX17" i="33"/>
  <c r="EK17" i="33"/>
  <c r="DK17" i="33"/>
  <c r="FK17" i="33"/>
  <c r="DX17" i="33"/>
  <c r="GK17" i="33"/>
  <c r="EX17" i="33"/>
  <c r="CX17" i="33"/>
  <c r="BK17" i="33"/>
  <c r="BX17" i="33"/>
  <c r="AX17" i="33"/>
  <c r="CK17" i="33"/>
  <c r="AK17" i="33"/>
  <c r="LX10" i="33"/>
  <c r="LK10" i="33"/>
  <c r="KX10" i="33"/>
  <c r="IX10" i="33"/>
  <c r="JK10" i="33"/>
  <c r="JX10" i="33"/>
  <c r="KK10" i="33"/>
  <c r="IK10" i="33"/>
  <c r="HX10" i="33"/>
  <c r="HK10" i="33"/>
  <c r="GK10" i="33"/>
  <c r="EK10" i="33"/>
  <c r="GX10" i="33"/>
  <c r="EX10" i="33"/>
  <c r="DK10" i="33"/>
  <c r="FK10" i="33"/>
  <c r="FX10" i="33"/>
  <c r="DX10" i="33"/>
  <c r="BK10" i="33"/>
  <c r="CX10" i="33"/>
  <c r="BX10" i="33"/>
  <c r="CK10" i="33"/>
  <c r="AX10" i="33"/>
  <c r="AK10" i="33"/>
  <c r="LL20" i="33"/>
  <c r="LY20" i="33"/>
  <c r="JY20" i="33"/>
  <c r="IL20" i="33"/>
  <c r="IY20" i="33"/>
  <c r="HL20" i="33"/>
  <c r="KY20" i="33"/>
  <c r="JL20" i="33"/>
  <c r="HY20" i="33"/>
  <c r="KL20" i="33"/>
  <c r="GL20" i="33"/>
  <c r="EY20" i="33"/>
  <c r="FL20" i="33"/>
  <c r="DY20" i="33"/>
  <c r="DL20" i="33"/>
  <c r="FY20" i="33"/>
  <c r="EL20" i="33"/>
  <c r="GY20" i="33"/>
  <c r="BY20" i="33"/>
  <c r="CL20" i="33"/>
  <c r="BL20" i="33"/>
  <c r="AL20" i="33"/>
  <c r="CY20" i="33"/>
  <c r="AY20" i="33"/>
  <c r="LI20" i="33"/>
  <c r="KV20" i="33"/>
  <c r="JI20" i="33"/>
  <c r="HV20" i="33"/>
  <c r="IV20" i="33"/>
  <c r="HI20" i="33"/>
  <c r="KI20" i="33"/>
  <c r="LV20" i="33"/>
  <c r="FV20" i="33"/>
  <c r="EI20" i="33"/>
  <c r="JV20" i="33"/>
  <c r="DI20" i="33"/>
  <c r="FI20" i="33"/>
  <c r="DV20" i="33"/>
  <c r="GV20" i="33"/>
  <c r="GI20" i="33"/>
  <c r="EV20" i="33"/>
  <c r="BI20" i="33"/>
  <c r="CV20" i="33"/>
  <c r="BV20" i="33"/>
  <c r="II20" i="33"/>
  <c r="CI20" i="33"/>
  <c r="AI20" i="33"/>
  <c r="AV20" i="33"/>
  <c r="LV7" i="33"/>
  <c r="LI7" i="33"/>
  <c r="JI7" i="33"/>
  <c r="JV7" i="33"/>
  <c r="KI7" i="33"/>
  <c r="KV7" i="33"/>
  <c r="HI7" i="33"/>
  <c r="HV7" i="33"/>
  <c r="IV7" i="33"/>
  <c r="II7" i="33"/>
  <c r="FV7" i="33"/>
  <c r="DV7" i="33"/>
  <c r="GI7" i="33"/>
  <c r="EI7" i="33"/>
  <c r="GV7" i="33"/>
  <c r="EV7" i="33"/>
  <c r="CV7" i="33"/>
  <c r="BV7" i="33"/>
  <c r="DI7" i="33"/>
  <c r="CI7" i="33"/>
  <c r="FI7" i="33"/>
  <c r="AI7" i="33"/>
  <c r="AV7" i="33"/>
  <c r="BI7" i="33"/>
  <c r="IK28" i="33"/>
  <c r="IX28" i="33"/>
  <c r="KK28" i="33"/>
  <c r="HK28" i="33"/>
  <c r="JK28" i="33"/>
  <c r="LK28" i="33"/>
  <c r="KX28" i="33"/>
  <c r="HX28" i="33"/>
  <c r="JX28" i="33"/>
  <c r="LX28" i="33"/>
  <c r="EX28" i="33"/>
  <c r="DK28" i="33"/>
  <c r="GK28" i="33"/>
  <c r="GX28" i="33"/>
  <c r="FK28" i="33"/>
  <c r="DX28" i="33"/>
  <c r="FX28" i="33"/>
  <c r="EK28" i="33"/>
  <c r="CX28" i="33"/>
  <c r="AK28" i="33"/>
  <c r="BK28" i="33"/>
  <c r="BX28" i="33"/>
  <c r="AX28" i="33"/>
  <c r="CK28" i="33"/>
  <c r="LV15" i="33"/>
  <c r="LI15" i="33"/>
  <c r="KV15" i="33"/>
  <c r="IV15" i="33"/>
  <c r="HI15" i="33"/>
  <c r="KI15" i="33"/>
  <c r="JV15" i="33"/>
  <c r="II15" i="33"/>
  <c r="JI15" i="33"/>
  <c r="HV15" i="33"/>
  <c r="FV15" i="33"/>
  <c r="EI15" i="33"/>
  <c r="FI15" i="33"/>
  <c r="DI15" i="33"/>
  <c r="GI15" i="33"/>
  <c r="DV15" i="33"/>
  <c r="GV15" i="33"/>
  <c r="CV15" i="33"/>
  <c r="BV15" i="33"/>
  <c r="CI15" i="33"/>
  <c r="AV15" i="33"/>
  <c r="BI15" i="33"/>
  <c r="EV15" i="33"/>
  <c r="AI15" i="33"/>
  <c r="KI25" i="33"/>
  <c r="IV25" i="33"/>
  <c r="KV25" i="33"/>
  <c r="HV25" i="33"/>
  <c r="LV25" i="33"/>
  <c r="LI25" i="33"/>
  <c r="II25" i="33"/>
  <c r="JV25" i="33"/>
  <c r="JI25" i="33"/>
  <c r="HI25" i="33"/>
  <c r="GV25" i="33"/>
  <c r="FI25" i="33"/>
  <c r="DV25" i="33"/>
  <c r="FV25" i="33"/>
  <c r="EI25" i="33"/>
  <c r="EV25" i="33"/>
  <c r="DI25" i="33"/>
  <c r="GI25" i="33"/>
  <c r="CV25" i="33"/>
  <c r="AV25" i="33"/>
  <c r="BI25" i="33"/>
  <c r="BV25" i="33"/>
  <c r="AI25" i="33"/>
  <c r="CI25" i="33"/>
  <c r="LI14" i="33"/>
  <c r="LV14" i="33"/>
  <c r="HI14" i="33"/>
  <c r="JI14" i="33"/>
  <c r="HV14" i="33"/>
  <c r="JV14" i="33"/>
  <c r="II14" i="33"/>
  <c r="KI14" i="33"/>
  <c r="IV14" i="33"/>
  <c r="KV14" i="33"/>
  <c r="GV14" i="33"/>
  <c r="DI14" i="33"/>
  <c r="GI14" i="33"/>
  <c r="FI14" i="33"/>
  <c r="EI14" i="33"/>
  <c r="FV14" i="33"/>
  <c r="EV14" i="33"/>
  <c r="DV14" i="33"/>
  <c r="CI14" i="33"/>
  <c r="BI14" i="33"/>
  <c r="CV14" i="33"/>
  <c r="BV14" i="33"/>
  <c r="AV14" i="33"/>
  <c r="AI14" i="33"/>
  <c r="LK21" i="33"/>
  <c r="IX21" i="33"/>
  <c r="HK21" i="33"/>
  <c r="LX21" i="33"/>
  <c r="KK21" i="33"/>
  <c r="IK21" i="33"/>
  <c r="JX21" i="33"/>
  <c r="JK21" i="33"/>
  <c r="HX21" i="33"/>
  <c r="KX21" i="33"/>
  <c r="FK21" i="33"/>
  <c r="FX21" i="33"/>
  <c r="DX21" i="33"/>
  <c r="EK21" i="33"/>
  <c r="GX21" i="33"/>
  <c r="DK21" i="33"/>
  <c r="GK21" i="33"/>
  <c r="EX21" i="33"/>
  <c r="CK21" i="33"/>
  <c r="BK21" i="33"/>
  <c r="CX21" i="33"/>
  <c r="BX21" i="33"/>
  <c r="AK21" i="33"/>
  <c r="AX21" i="33"/>
  <c r="LV32" i="33"/>
  <c r="JI32" i="33"/>
  <c r="JV32" i="33"/>
  <c r="KI32" i="33"/>
  <c r="KV32" i="33"/>
  <c r="HI32" i="33"/>
  <c r="HV32" i="33"/>
  <c r="LI32" i="33"/>
  <c r="IV32" i="33"/>
  <c r="II32" i="33"/>
  <c r="FI32" i="33"/>
  <c r="DI32" i="33"/>
  <c r="FV32" i="33"/>
  <c r="DV32" i="33"/>
  <c r="GI32" i="33"/>
  <c r="EI32" i="33"/>
  <c r="GV32" i="33"/>
  <c r="EV32" i="33"/>
  <c r="CI32" i="33"/>
  <c r="BI32" i="33"/>
  <c r="AI32" i="33"/>
  <c r="CV32" i="33"/>
  <c r="BV32" i="33"/>
  <c r="AV32" i="33"/>
  <c r="LJ29" i="33"/>
  <c r="JW29" i="33"/>
  <c r="LW29" i="33"/>
  <c r="HJ29" i="33"/>
  <c r="IW29" i="33"/>
  <c r="KJ29" i="33"/>
  <c r="HW29" i="33"/>
  <c r="JJ29" i="33"/>
  <c r="IJ29" i="33"/>
  <c r="KW29" i="33"/>
  <c r="EW29" i="33"/>
  <c r="DJ29" i="33"/>
  <c r="GJ29" i="33"/>
  <c r="FJ29" i="33"/>
  <c r="DW29" i="33"/>
  <c r="GW29" i="33"/>
  <c r="EJ29" i="33"/>
  <c r="CJ29" i="33"/>
  <c r="CW29" i="33"/>
  <c r="FW29" i="33"/>
  <c r="BJ29" i="33"/>
  <c r="AJ29" i="33"/>
  <c r="AW29" i="33"/>
  <c r="BW29" i="33"/>
  <c r="LL16" i="33"/>
  <c r="LY16" i="33"/>
  <c r="IY16" i="33"/>
  <c r="HL16" i="33"/>
  <c r="KL16" i="33"/>
  <c r="JY16" i="33"/>
  <c r="IL16" i="33"/>
  <c r="FL16" i="33"/>
  <c r="DY16" i="33"/>
  <c r="KY16" i="33"/>
  <c r="GY16" i="33"/>
  <c r="JL16" i="33"/>
  <c r="GL16" i="33"/>
  <c r="EY16" i="33"/>
  <c r="DL16" i="33"/>
  <c r="FY16" i="33"/>
  <c r="EL16" i="33"/>
  <c r="HY16" i="33"/>
  <c r="CY16" i="33"/>
  <c r="BL16" i="33"/>
  <c r="BY16" i="33"/>
  <c r="CL16" i="33"/>
  <c r="AL16" i="33"/>
  <c r="AY16" i="33"/>
  <c r="LI18" i="33"/>
  <c r="LV18" i="33"/>
  <c r="KI18" i="33"/>
  <c r="KV18" i="33"/>
  <c r="JI18" i="33"/>
  <c r="HV18" i="33"/>
  <c r="JV18" i="33"/>
  <c r="II18" i="33"/>
  <c r="IV18" i="33"/>
  <c r="HI18" i="33"/>
  <c r="GV18" i="33"/>
  <c r="FV18" i="33"/>
  <c r="EI18" i="33"/>
  <c r="DI18" i="33"/>
  <c r="GI18" i="33"/>
  <c r="EV18" i="33"/>
  <c r="CI18" i="33"/>
  <c r="CV18" i="33"/>
  <c r="BI18" i="33"/>
  <c r="FI18" i="33"/>
  <c r="AV18" i="33"/>
  <c r="BV18" i="33"/>
  <c r="DV18" i="33"/>
  <c r="AI18" i="33"/>
  <c r="LX8" i="33"/>
  <c r="LK8" i="33"/>
  <c r="KK8" i="33"/>
  <c r="KX8" i="33"/>
  <c r="HK8" i="33"/>
  <c r="HX8" i="33"/>
  <c r="IK8" i="33"/>
  <c r="IX8" i="33"/>
  <c r="JX8" i="33"/>
  <c r="JK8" i="33"/>
  <c r="GK8" i="33"/>
  <c r="EK8" i="33"/>
  <c r="GX8" i="33"/>
  <c r="EX8" i="33"/>
  <c r="DK8" i="33"/>
  <c r="FK8" i="33"/>
  <c r="FX8" i="33"/>
  <c r="BK8" i="33"/>
  <c r="CX8" i="33"/>
  <c r="BX8" i="33"/>
  <c r="DX8" i="33"/>
  <c r="AK8" i="33"/>
  <c r="AX8" i="33"/>
  <c r="CK8" i="33"/>
  <c r="LY22" i="33"/>
  <c r="LL22" i="33"/>
  <c r="KY22" i="33"/>
  <c r="JL22" i="33"/>
  <c r="HY22" i="33"/>
  <c r="KL22" i="33"/>
  <c r="JY22" i="33"/>
  <c r="HL22" i="33"/>
  <c r="IY22" i="33"/>
  <c r="IL22" i="33"/>
  <c r="FY22" i="33"/>
  <c r="DY22" i="33"/>
  <c r="GL22" i="33"/>
  <c r="EL22" i="33"/>
  <c r="GY22" i="33"/>
  <c r="EY22" i="33"/>
  <c r="FL22" i="33"/>
  <c r="DL22" i="33"/>
  <c r="BY22" i="33"/>
  <c r="CL22" i="33"/>
  <c r="BL22" i="33"/>
  <c r="CY22" i="33"/>
  <c r="AY22" i="33"/>
  <c r="AL22" i="33"/>
  <c r="LK23" i="33"/>
  <c r="LX23" i="33"/>
  <c r="JK23" i="33"/>
  <c r="HX23" i="33"/>
  <c r="JX23" i="33"/>
  <c r="IK23" i="33"/>
  <c r="IX23" i="33"/>
  <c r="HK23" i="33"/>
  <c r="KK23" i="33"/>
  <c r="GK23" i="33"/>
  <c r="DX23" i="33"/>
  <c r="EK23" i="33"/>
  <c r="GX23" i="33"/>
  <c r="EX23" i="33"/>
  <c r="FK23" i="33"/>
  <c r="FX23" i="33"/>
  <c r="DK23" i="33"/>
  <c r="KX23" i="33"/>
  <c r="BK23" i="33"/>
  <c r="BX23" i="33"/>
  <c r="CK23" i="33"/>
  <c r="CX23" i="33"/>
  <c r="AK23" i="33"/>
  <c r="AX23" i="33"/>
  <c r="LV16" i="33"/>
  <c r="LI16" i="33"/>
  <c r="JV16" i="33"/>
  <c r="II16" i="33"/>
  <c r="KV16" i="33"/>
  <c r="JI16" i="33"/>
  <c r="HV16" i="33"/>
  <c r="IV16" i="33"/>
  <c r="HI16" i="33"/>
  <c r="KI16" i="33"/>
  <c r="DI16" i="33"/>
  <c r="GI16" i="33"/>
  <c r="EV16" i="33"/>
  <c r="GV16" i="33"/>
  <c r="DV16" i="33"/>
  <c r="FV16" i="33"/>
  <c r="EI16" i="33"/>
  <c r="FI16" i="33"/>
  <c r="CI16" i="33"/>
  <c r="CV16" i="33"/>
  <c r="BI16" i="33"/>
  <c r="BV16" i="33"/>
  <c r="AI16" i="33"/>
  <c r="AV16" i="33"/>
  <c r="LX14" i="33"/>
  <c r="LK14" i="33"/>
  <c r="JK14" i="33"/>
  <c r="HX14" i="33"/>
  <c r="KX14" i="33"/>
  <c r="IX14" i="33"/>
  <c r="HK14" i="33"/>
  <c r="JX14" i="33"/>
  <c r="IK14" i="33"/>
  <c r="KK14" i="33"/>
  <c r="FX14" i="33"/>
  <c r="EK14" i="33"/>
  <c r="GK14" i="33"/>
  <c r="DX14" i="33"/>
  <c r="GX14" i="33"/>
  <c r="EX14" i="33"/>
  <c r="FK14" i="33"/>
  <c r="DK14" i="33"/>
  <c r="BK14" i="33"/>
  <c r="CX14" i="33"/>
  <c r="BX14" i="33"/>
  <c r="AX14" i="33"/>
  <c r="CK14" i="33"/>
  <c r="AK14" i="33"/>
  <c r="JJ24" i="33"/>
  <c r="LJ24" i="33"/>
  <c r="JW24" i="33"/>
  <c r="LW24" i="33"/>
  <c r="KJ24" i="33"/>
  <c r="IW24" i="33"/>
  <c r="KW24" i="33"/>
  <c r="IJ24" i="33"/>
  <c r="HJ24" i="33"/>
  <c r="HW24" i="33"/>
  <c r="GW24" i="33"/>
  <c r="FJ24" i="33"/>
  <c r="DW24" i="33"/>
  <c r="EW24" i="33"/>
  <c r="EJ24" i="33"/>
  <c r="GJ24" i="33"/>
  <c r="FW24" i="33"/>
  <c r="BJ24" i="33"/>
  <c r="BW24" i="33"/>
  <c r="CJ24" i="33"/>
  <c r="DJ24" i="33"/>
  <c r="CW24" i="33"/>
  <c r="AW24" i="33"/>
  <c r="AJ24" i="33"/>
  <c r="LW9" i="33"/>
  <c r="LJ9" i="33"/>
  <c r="HJ9" i="33"/>
  <c r="HW9" i="33"/>
  <c r="IJ9" i="33"/>
  <c r="KW9" i="33"/>
  <c r="KJ9" i="33"/>
  <c r="JW9" i="33"/>
  <c r="JJ9" i="33"/>
  <c r="IW9" i="33"/>
  <c r="FW9" i="33"/>
  <c r="DW9" i="33"/>
  <c r="GJ9" i="33"/>
  <c r="EJ9" i="33"/>
  <c r="GW9" i="33"/>
  <c r="EW9" i="33"/>
  <c r="DJ9" i="33"/>
  <c r="FJ9" i="33"/>
  <c r="BW9" i="33"/>
  <c r="CJ9" i="33"/>
  <c r="BJ9" i="33"/>
  <c r="AW9" i="33"/>
  <c r="AJ9" i="33"/>
  <c r="CW9" i="33"/>
  <c r="LW6" i="33"/>
  <c r="LJ6" i="33"/>
  <c r="JW6" i="33"/>
  <c r="KJ6" i="33"/>
  <c r="KW6" i="33"/>
  <c r="HJ6" i="33"/>
  <c r="HW6" i="33"/>
  <c r="IJ6" i="33"/>
  <c r="JJ6" i="33"/>
  <c r="FW6" i="33"/>
  <c r="EJ6" i="33"/>
  <c r="GJ6" i="33"/>
  <c r="EW6" i="33"/>
  <c r="GW6" i="33"/>
  <c r="DJ6" i="33"/>
  <c r="IW6" i="33"/>
  <c r="FJ6" i="33"/>
  <c r="CJ6" i="33"/>
  <c r="BJ6" i="33"/>
  <c r="CW6" i="33"/>
  <c r="BW6" i="33"/>
  <c r="DW6" i="33"/>
  <c r="AW6" i="33"/>
  <c r="AJ6" i="33"/>
  <c r="KY32" i="33"/>
  <c r="HL32" i="33"/>
  <c r="HY32" i="33"/>
  <c r="IL32" i="33"/>
  <c r="LL32" i="33"/>
  <c r="IY32" i="33"/>
  <c r="LY32" i="33"/>
  <c r="JL32" i="33"/>
  <c r="KL32" i="33"/>
  <c r="JY32" i="33"/>
  <c r="GY32" i="33"/>
  <c r="DY32" i="33"/>
  <c r="GL32" i="33"/>
  <c r="EY32" i="33"/>
  <c r="DL32" i="33"/>
  <c r="FY32" i="33"/>
  <c r="EL32" i="33"/>
  <c r="FL32" i="33"/>
  <c r="CL32" i="33"/>
  <c r="BL32" i="33"/>
  <c r="AL32" i="33"/>
  <c r="AY32" i="33"/>
  <c r="BY32" i="33"/>
  <c r="CY32" i="33"/>
  <c r="LY9" i="33"/>
  <c r="LL9" i="33"/>
  <c r="HL9" i="33"/>
  <c r="HY9" i="33"/>
  <c r="IL9" i="33"/>
  <c r="IY9" i="33"/>
  <c r="KY9" i="33"/>
  <c r="KL9" i="33"/>
  <c r="JY9" i="33"/>
  <c r="JL9" i="33"/>
  <c r="GY9" i="33"/>
  <c r="EY9" i="33"/>
  <c r="DL9" i="33"/>
  <c r="FL9" i="33"/>
  <c r="GL9" i="33"/>
  <c r="EL9" i="33"/>
  <c r="DY9" i="33"/>
  <c r="CL9" i="33"/>
  <c r="BL9" i="33"/>
  <c r="CY9" i="33"/>
  <c r="FY9" i="33"/>
  <c r="AY9" i="33"/>
  <c r="AL9" i="33"/>
  <c r="BY9" i="33"/>
  <c r="LV10" i="33"/>
  <c r="LI10" i="33"/>
  <c r="KV10" i="33"/>
  <c r="KI10" i="33"/>
  <c r="JV10" i="33"/>
  <c r="JI10" i="33"/>
  <c r="IV10" i="33"/>
  <c r="II10" i="33"/>
  <c r="HV10" i="33"/>
  <c r="HI10" i="33"/>
  <c r="FV10" i="33"/>
  <c r="DV10" i="33"/>
  <c r="GI10" i="33"/>
  <c r="EI10" i="33"/>
  <c r="GV10" i="33"/>
  <c r="EV10" i="33"/>
  <c r="FI10" i="33"/>
  <c r="CI10" i="33"/>
  <c r="BI10" i="33"/>
  <c r="CV10" i="33"/>
  <c r="DI10" i="33"/>
  <c r="BV10" i="33"/>
  <c r="AV10" i="33"/>
  <c r="AI10" i="33"/>
  <c r="KX25" i="33"/>
  <c r="JK25" i="33"/>
  <c r="HK25" i="33"/>
  <c r="JX25" i="33"/>
  <c r="LX25" i="33"/>
  <c r="LK25" i="33"/>
  <c r="KK25" i="33"/>
  <c r="IX25" i="33"/>
  <c r="IK25" i="33"/>
  <c r="HX25" i="33"/>
  <c r="FX25" i="33"/>
  <c r="EK25" i="33"/>
  <c r="EX25" i="33"/>
  <c r="DK25" i="33"/>
  <c r="GX25" i="33"/>
  <c r="GK25" i="33"/>
  <c r="DX25" i="33"/>
  <c r="FK25" i="33"/>
  <c r="AX25" i="33"/>
  <c r="AK25" i="33"/>
  <c r="BK25" i="33"/>
  <c r="BX25" i="33"/>
  <c r="CK25" i="33"/>
  <c r="CX25" i="33"/>
  <c r="Y16" i="34"/>
  <c r="LY16" i="34"/>
  <c r="JY16" i="34"/>
  <c r="HY16" i="34"/>
  <c r="FY16" i="34"/>
  <c r="CY16" i="34"/>
  <c r="GL16" i="34"/>
  <c r="EL16" i="34"/>
  <c r="LL16" i="34"/>
  <c r="JL16" i="34"/>
  <c r="HL16" i="34"/>
  <c r="FL16" i="34"/>
  <c r="CL16" i="34"/>
  <c r="BY16" i="34"/>
  <c r="AY16" i="34"/>
  <c r="KY16" i="34"/>
  <c r="IY16" i="34"/>
  <c r="GY16" i="34"/>
  <c r="EY16" i="34"/>
  <c r="DY16" i="34"/>
  <c r="BL16" i="34"/>
  <c r="AL16" i="34"/>
  <c r="KL16" i="34"/>
  <c r="IL16" i="34"/>
  <c r="DL16" i="34"/>
  <c r="Y15" i="34"/>
  <c r="LY15" i="34"/>
  <c r="JY15" i="34"/>
  <c r="HY15" i="34"/>
  <c r="FY15" i="34"/>
  <c r="CY15" i="34"/>
  <c r="BL15" i="34"/>
  <c r="AL15" i="34"/>
  <c r="KL15" i="34"/>
  <c r="LL15" i="34"/>
  <c r="JL15" i="34"/>
  <c r="HL15" i="34"/>
  <c r="FL15" i="34"/>
  <c r="CL15" i="34"/>
  <c r="KY15" i="34"/>
  <c r="IY15" i="34"/>
  <c r="GY15" i="34"/>
  <c r="EY15" i="34"/>
  <c r="DY15" i="34"/>
  <c r="IL15" i="34"/>
  <c r="EL15" i="34"/>
  <c r="GL15" i="34"/>
  <c r="BY15" i="34"/>
  <c r="DL15" i="34"/>
  <c r="AY15" i="34"/>
  <c r="W9" i="34"/>
  <c r="LW9" i="34"/>
  <c r="JW9" i="34"/>
  <c r="HW9" i="34"/>
  <c r="FW9" i="34"/>
  <c r="CW9" i="34"/>
  <c r="LJ9" i="34"/>
  <c r="JJ9" i="34"/>
  <c r="HJ9" i="34"/>
  <c r="FJ9" i="34"/>
  <c r="CJ9" i="34"/>
  <c r="BW9" i="34"/>
  <c r="AW9" i="34"/>
  <c r="KW9" i="34"/>
  <c r="IW9" i="34"/>
  <c r="GW9" i="34"/>
  <c r="EW9" i="34"/>
  <c r="DW9" i="34"/>
  <c r="BJ9" i="34"/>
  <c r="AJ9" i="34"/>
  <c r="KJ9" i="34"/>
  <c r="IJ9" i="34"/>
  <c r="GJ9" i="34"/>
  <c r="EJ9" i="34"/>
  <c r="DJ9" i="34"/>
  <c r="W6" i="34"/>
  <c r="LW6" i="34"/>
  <c r="JW6" i="34"/>
  <c r="HW6" i="34"/>
  <c r="FW6" i="34"/>
  <c r="CW6" i="34"/>
  <c r="BJ6" i="34"/>
  <c r="AJ6" i="34"/>
  <c r="LJ6" i="34"/>
  <c r="JJ6" i="34"/>
  <c r="HJ6" i="34"/>
  <c r="FJ6" i="34"/>
  <c r="CJ6" i="34"/>
  <c r="KW6" i="34"/>
  <c r="IW6" i="34"/>
  <c r="GW6" i="34"/>
  <c r="EW6" i="34"/>
  <c r="DW6" i="34"/>
  <c r="KJ6" i="34"/>
  <c r="IJ6" i="34"/>
  <c r="GJ6" i="34"/>
  <c r="EJ6" i="34"/>
  <c r="DJ6" i="34"/>
  <c r="BW6" i="34"/>
  <c r="AW6" i="34"/>
  <c r="Y32" i="34"/>
  <c r="LY32" i="34"/>
  <c r="JY32" i="34"/>
  <c r="HY32" i="34"/>
  <c r="FY32" i="34"/>
  <c r="CY32" i="34"/>
  <c r="EL32" i="34"/>
  <c r="LL32" i="34"/>
  <c r="JL32" i="34"/>
  <c r="HL32" i="34"/>
  <c r="FL32" i="34"/>
  <c r="CL32" i="34"/>
  <c r="BY32" i="34"/>
  <c r="AY32" i="34"/>
  <c r="IL32" i="34"/>
  <c r="GL32" i="34"/>
  <c r="KY32" i="34"/>
  <c r="IY32" i="34"/>
  <c r="GY32" i="34"/>
  <c r="EY32" i="34"/>
  <c r="DY32" i="34"/>
  <c r="BL32" i="34"/>
  <c r="AL32" i="34"/>
  <c r="KL32" i="34"/>
  <c r="DL32" i="34"/>
  <c r="Y9" i="34"/>
  <c r="LY9" i="34"/>
  <c r="JY9" i="34"/>
  <c r="HY9" i="34"/>
  <c r="FY9" i="34"/>
  <c r="CY9" i="34"/>
  <c r="AY9" i="34"/>
  <c r="LL9" i="34"/>
  <c r="JL9" i="34"/>
  <c r="HL9" i="34"/>
  <c r="FL9" i="34"/>
  <c r="CL9" i="34"/>
  <c r="BY9" i="34"/>
  <c r="IL9" i="34"/>
  <c r="KY9" i="34"/>
  <c r="IY9" i="34"/>
  <c r="GY9" i="34"/>
  <c r="EY9" i="34"/>
  <c r="DY9" i="34"/>
  <c r="BL9" i="34"/>
  <c r="AL9" i="34"/>
  <c r="KL9" i="34"/>
  <c r="GL9" i="34"/>
  <c r="DL9" i="34"/>
  <c r="EL9" i="34"/>
  <c r="W24" i="34"/>
  <c r="LW24" i="34"/>
  <c r="JW24" i="34"/>
  <c r="HW24" i="34"/>
  <c r="FW24" i="34"/>
  <c r="CW24" i="34"/>
  <c r="BJ24" i="34"/>
  <c r="AJ24" i="34"/>
  <c r="LJ24" i="34"/>
  <c r="JJ24" i="34"/>
  <c r="HJ24" i="34"/>
  <c r="FJ24" i="34"/>
  <c r="CJ24" i="34"/>
  <c r="KW24" i="34"/>
  <c r="IW24" i="34"/>
  <c r="GW24" i="34"/>
  <c r="EW24" i="34"/>
  <c r="DW24" i="34"/>
  <c r="KJ24" i="34"/>
  <c r="IJ24" i="34"/>
  <c r="GJ24" i="34"/>
  <c r="EJ24" i="34"/>
  <c r="DJ24" i="34"/>
  <c r="BW24" i="34"/>
  <c r="AW24" i="34"/>
  <c r="W13" i="34"/>
  <c r="LW13" i="34"/>
  <c r="JW13" i="34"/>
  <c r="HW13" i="34"/>
  <c r="FW13" i="34"/>
  <c r="CW13" i="34"/>
  <c r="BJ13" i="34"/>
  <c r="AJ13" i="34"/>
  <c r="LJ13" i="34"/>
  <c r="JJ13" i="34"/>
  <c r="HJ13" i="34"/>
  <c r="FJ13" i="34"/>
  <c r="CJ13" i="34"/>
  <c r="KW13" i="34"/>
  <c r="IW13" i="34"/>
  <c r="GW13" i="34"/>
  <c r="EW13" i="34"/>
  <c r="DW13" i="34"/>
  <c r="KJ13" i="34"/>
  <c r="IJ13" i="34"/>
  <c r="GJ13" i="34"/>
  <c r="EJ13" i="34"/>
  <c r="DJ13" i="34"/>
  <c r="BW13" i="34"/>
  <c r="AW13" i="34"/>
  <c r="Y18" i="34"/>
  <c r="LY18" i="34"/>
  <c r="JY18" i="34"/>
  <c r="HY18" i="34"/>
  <c r="FY18" i="34"/>
  <c r="CY18" i="34"/>
  <c r="LL18" i="34"/>
  <c r="JL18" i="34"/>
  <c r="HL18" i="34"/>
  <c r="FL18" i="34"/>
  <c r="CL18" i="34"/>
  <c r="BY18" i="34"/>
  <c r="AY18" i="34"/>
  <c r="KL18" i="34"/>
  <c r="GL18" i="34"/>
  <c r="KY18" i="34"/>
  <c r="IY18" i="34"/>
  <c r="GY18" i="34"/>
  <c r="EY18" i="34"/>
  <c r="DY18" i="34"/>
  <c r="BL18" i="34"/>
  <c r="AL18" i="34"/>
  <c r="IL18" i="34"/>
  <c r="EL18" i="34"/>
  <c r="DL18" i="34"/>
  <c r="W22" i="34"/>
  <c r="LW22" i="34"/>
  <c r="JW22" i="34"/>
  <c r="HW22" i="34"/>
  <c r="FW22" i="34"/>
  <c r="CW22" i="34"/>
  <c r="BJ22" i="34"/>
  <c r="AJ22" i="34"/>
  <c r="LJ22" i="34"/>
  <c r="JJ22" i="34"/>
  <c r="HJ22" i="34"/>
  <c r="FJ22" i="34"/>
  <c r="CJ22" i="34"/>
  <c r="KW22" i="34"/>
  <c r="IW22" i="34"/>
  <c r="GW22" i="34"/>
  <c r="EW22" i="34"/>
  <c r="DW22" i="34"/>
  <c r="KJ22" i="34"/>
  <c r="IJ22" i="34"/>
  <c r="GJ22" i="34"/>
  <c r="EJ22" i="34"/>
  <c r="DJ22" i="34"/>
  <c r="BW22" i="34"/>
  <c r="AW22" i="34"/>
  <c r="Y22" i="34"/>
  <c r="LY22" i="34"/>
  <c r="JY22" i="34"/>
  <c r="HY22" i="34"/>
  <c r="FY22" i="34"/>
  <c r="CY22" i="34"/>
  <c r="BL22" i="34"/>
  <c r="AL22" i="34"/>
  <c r="IL22" i="34"/>
  <c r="LL22" i="34"/>
  <c r="JL22" i="34"/>
  <c r="HL22" i="34"/>
  <c r="FL22" i="34"/>
  <c r="CL22" i="34"/>
  <c r="KL22" i="34"/>
  <c r="EL22" i="34"/>
  <c r="KY22" i="34"/>
  <c r="IY22" i="34"/>
  <c r="GY22" i="34"/>
  <c r="EY22" i="34"/>
  <c r="DY22" i="34"/>
  <c r="GL22" i="34"/>
  <c r="BY22" i="34"/>
  <c r="AY22" i="34"/>
  <c r="DL22" i="34"/>
  <c r="W29" i="34"/>
  <c r="LW29" i="34"/>
  <c r="JW29" i="34"/>
  <c r="HW29" i="34"/>
  <c r="FW29" i="34"/>
  <c r="CW29" i="34"/>
  <c r="BJ29" i="34"/>
  <c r="AJ29" i="34"/>
  <c r="LJ29" i="34"/>
  <c r="JJ29" i="34"/>
  <c r="HJ29" i="34"/>
  <c r="FJ29" i="34"/>
  <c r="CJ29" i="34"/>
  <c r="KW29" i="34"/>
  <c r="IW29" i="34"/>
  <c r="GW29" i="34"/>
  <c r="EW29" i="34"/>
  <c r="DW29" i="34"/>
  <c r="KJ29" i="34"/>
  <c r="IJ29" i="34"/>
  <c r="GJ29" i="34"/>
  <c r="EJ29" i="34"/>
  <c r="DJ29" i="34"/>
  <c r="BW29" i="34"/>
  <c r="AW29" i="34"/>
  <c r="Y20" i="34"/>
  <c r="LY20" i="34"/>
  <c r="JY20" i="34"/>
  <c r="HY20" i="34"/>
  <c r="FY20" i="34"/>
  <c r="CY20" i="34"/>
  <c r="BL20" i="34"/>
  <c r="AL20" i="34"/>
  <c r="GL20" i="34"/>
  <c r="KL20" i="34"/>
  <c r="LL20" i="34"/>
  <c r="JL20" i="34"/>
  <c r="HL20" i="34"/>
  <c r="FL20" i="34"/>
  <c r="CL20" i="34"/>
  <c r="KY20" i="34"/>
  <c r="IY20" i="34"/>
  <c r="GY20" i="34"/>
  <c r="EY20" i="34"/>
  <c r="DY20" i="34"/>
  <c r="IL20" i="34"/>
  <c r="EL20" i="34"/>
  <c r="DL20" i="34"/>
  <c r="BY20" i="34"/>
  <c r="AY20" i="34"/>
  <c r="V10" i="34"/>
  <c r="KI10" i="34"/>
  <c r="II10" i="34"/>
  <c r="KV10" i="34"/>
  <c r="IV10" i="34"/>
  <c r="LV10" i="34"/>
  <c r="JV10" i="34"/>
  <c r="JI10" i="34"/>
  <c r="LI10" i="34"/>
  <c r="FV10" i="34"/>
  <c r="GI10" i="34"/>
  <c r="GV10" i="34"/>
  <c r="HI10" i="34"/>
  <c r="EI10" i="34"/>
  <c r="FI10" i="34"/>
  <c r="HV10" i="34"/>
  <c r="EV10" i="34"/>
  <c r="CV10" i="34"/>
  <c r="DI10" i="34"/>
  <c r="DV10" i="34"/>
  <c r="CI10" i="34"/>
  <c r="AV10" i="34"/>
  <c r="AI10" i="34"/>
  <c r="BV10" i="34"/>
  <c r="BI10" i="34"/>
  <c r="X8" i="34"/>
  <c r="IK8" i="34"/>
  <c r="JX8" i="34"/>
  <c r="LK8" i="34"/>
  <c r="IX8" i="34"/>
  <c r="KK8" i="34"/>
  <c r="LX8" i="34"/>
  <c r="KX8" i="34"/>
  <c r="JK8" i="34"/>
  <c r="HX8" i="34"/>
  <c r="FX8" i="34"/>
  <c r="GK8" i="34"/>
  <c r="EK8" i="34"/>
  <c r="GX8" i="34"/>
  <c r="EX8" i="34"/>
  <c r="HK8" i="34"/>
  <c r="FK8" i="34"/>
  <c r="DK8" i="34"/>
  <c r="DX8" i="34"/>
  <c r="CK8" i="34"/>
  <c r="CX8" i="34"/>
  <c r="BX8" i="34"/>
  <c r="BK8" i="34"/>
  <c r="AX8" i="34"/>
  <c r="AK8" i="34"/>
  <c r="V16" i="34"/>
  <c r="IV16" i="34"/>
  <c r="KV16" i="34"/>
  <c r="JI16" i="34"/>
  <c r="LI16" i="34"/>
  <c r="JV16" i="34"/>
  <c r="II16" i="34"/>
  <c r="LV16" i="34"/>
  <c r="KI16" i="34"/>
  <c r="GI16" i="34"/>
  <c r="EI16" i="34"/>
  <c r="GV16" i="34"/>
  <c r="EV16" i="34"/>
  <c r="HI16" i="34"/>
  <c r="FI16" i="34"/>
  <c r="CV16" i="34"/>
  <c r="HV16" i="34"/>
  <c r="DI16" i="34"/>
  <c r="FV16" i="34"/>
  <c r="BV16" i="34"/>
  <c r="CI16" i="34"/>
  <c r="DV16" i="34"/>
  <c r="AI16" i="34"/>
  <c r="AV16" i="34"/>
  <c r="BI16" i="34"/>
  <c r="V15" i="34"/>
  <c r="LI15" i="34"/>
  <c r="JV15" i="34"/>
  <c r="II15" i="34"/>
  <c r="LV15" i="34"/>
  <c r="KI15" i="34"/>
  <c r="IV15" i="34"/>
  <c r="JI15" i="34"/>
  <c r="KV15" i="34"/>
  <c r="EV15" i="34"/>
  <c r="GV15" i="34"/>
  <c r="FI15" i="34"/>
  <c r="HI15" i="34"/>
  <c r="FV15" i="34"/>
  <c r="HV15" i="34"/>
  <c r="GI15" i="34"/>
  <c r="EI15" i="34"/>
  <c r="DV15" i="34"/>
  <c r="CV15" i="34"/>
  <c r="BI15" i="34"/>
  <c r="DI15" i="34"/>
  <c r="CI15" i="34"/>
  <c r="BV15" i="34"/>
  <c r="AV15" i="34"/>
  <c r="AI15" i="34"/>
  <c r="V7" i="34"/>
  <c r="JI7" i="34"/>
  <c r="KV7" i="34"/>
  <c r="II7" i="34"/>
  <c r="JV7" i="34"/>
  <c r="LI7" i="34"/>
  <c r="IV7" i="34"/>
  <c r="LV7" i="34"/>
  <c r="KI7" i="34"/>
  <c r="GV7" i="34"/>
  <c r="EV7" i="34"/>
  <c r="HI7" i="34"/>
  <c r="FI7" i="34"/>
  <c r="HV7" i="34"/>
  <c r="FV7" i="34"/>
  <c r="GI7" i="34"/>
  <c r="EI7" i="34"/>
  <c r="DI7" i="34"/>
  <c r="DV7" i="34"/>
  <c r="CI7" i="34"/>
  <c r="CV7" i="34"/>
  <c r="AV7" i="34"/>
  <c r="AI7" i="34"/>
  <c r="BV7" i="34"/>
  <c r="BI7" i="34"/>
  <c r="X21" i="34"/>
  <c r="KX21" i="34"/>
  <c r="LK21" i="34"/>
  <c r="IX21" i="34"/>
  <c r="LX21" i="34"/>
  <c r="JK21" i="34"/>
  <c r="JX21" i="34"/>
  <c r="IK21" i="34"/>
  <c r="KK21" i="34"/>
  <c r="GX21" i="34"/>
  <c r="EK21" i="34"/>
  <c r="FX21" i="34"/>
  <c r="HK21" i="34"/>
  <c r="EX21" i="34"/>
  <c r="GK21" i="34"/>
  <c r="FK21" i="34"/>
  <c r="CK21" i="34"/>
  <c r="CX21" i="34"/>
  <c r="DK21" i="34"/>
  <c r="DX21" i="34"/>
  <c r="HX21" i="34"/>
  <c r="BK21" i="34"/>
  <c r="BX21" i="34"/>
  <c r="AK21" i="34"/>
  <c r="AX21" i="34"/>
  <c r="V32" i="34"/>
  <c r="IV32" i="34"/>
  <c r="JI32" i="34"/>
  <c r="JV32" i="34"/>
  <c r="KI32" i="34"/>
  <c r="LI32" i="34"/>
  <c r="II32" i="34"/>
  <c r="KV32" i="34"/>
  <c r="LV32" i="34"/>
  <c r="HV32" i="34"/>
  <c r="HI32" i="34"/>
  <c r="GV32" i="34"/>
  <c r="GI32" i="34"/>
  <c r="FV32" i="34"/>
  <c r="FI32" i="34"/>
  <c r="EV32" i="34"/>
  <c r="EI32" i="34"/>
  <c r="DI32" i="34"/>
  <c r="DV32" i="34"/>
  <c r="CI32" i="34"/>
  <c r="CV32" i="34"/>
  <c r="BI32" i="34"/>
  <c r="AI32" i="34"/>
  <c r="BV32" i="34"/>
  <c r="AV32" i="34"/>
  <c r="X28" i="34"/>
  <c r="LK28" i="34"/>
  <c r="JX28" i="34"/>
  <c r="LX28" i="34"/>
  <c r="IK28" i="34"/>
  <c r="KK28" i="34"/>
  <c r="IX28" i="34"/>
  <c r="JK28" i="34"/>
  <c r="KX28" i="34"/>
  <c r="HK28" i="34"/>
  <c r="FK28" i="34"/>
  <c r="HX28" i="34"/>
  <c r="FX28" i="34"/>
  <c r="GX28" i="34"/>
  <c r="GK28" i="34"/>
  <c r="EX28" i="34"/>
  <c r="EK28" i="34"/>
  <c r="CX28" i="34"/>
  <c r="DK28" i="34"/>
  <c r="DX28" i="34"/>
  <c r="CK28" i="34"/>
  <c r="BK28" i="34"/>
  <c r="BX28" i="34"/>
  <c r="AX28" i="34"/>
  <c r="AK28" i="34"/>
  <c r="X23" i="34"/>
  <c r="LX23" i="34"/>
  <c r="IX23" i="34"/>
  <c r="JK23" i="34"/>
  <c r="JX23" i="34"/>
  <c r="LK23" i="34"/>
  <c r="KX23" i="34"/>
  <c r="KK23" i="34"/>
  <c r="IK23" i="34"/>
  <c r="GX23" i="34"/>
  <c r="EK23" i="34"/>
  <c r="FX23" i="34"/>
  <c r="HK23" i="34"/>
  <c r="EX23" i="34"/>
  <c r="GK23" i="34"/>
  <c r="FK23" i="34"/>
  <c r="HX23" i="34"/>
  <c r="CK23" i="34"/>
  <c r="CX23" i="34"/>
  <c r="DK23" i="34"/>
  <c r="DX23" i="34"/>
  <c r="BK23" i="34"/>
  <c r="BX23" i="34"/>
  <c r="AK23" i="34"/>
  <c r="AX23" i="34"/>
  <c r="V20" i="34"/>
  <c r="JV20" i="34"/>
  <c r="KI20" i="34"/>
  <c r="II20" i="34"/>
  <c r="KV20" i="34"/>
  <c r="IV20" i="34"/>
  <c r="LI20" i="34"/>
  <c r="JI20" i="34"/>
  <c r="HV20" i="34"/>
  <c r="FI20" i="34"/>
  <c r="GV20" i="34"/>
  <c r="EI20" i="34"/>
  <c r="FV20" i="34"/>
  <c r="HI20" i="34"/>
  <c r="LV20" i="34"/>
  <c r="GI20" i="34"/>
  <c r="EV20" i="34"/>
  <c r="CI20" i="34"/>
  <c r="CV20" i="34"/>
  <c r="DI20" i="34"/>
  <c r="DV20" i="34"/>
  <c r="BI20" i="34"/>
  <c r="BV20" i="34"/>
  <c r="AI20" i="34"/>
  <c r="AV20" i="34"/>
  <c r="V14" i="34"/>
  <c r="IV14" i="34"/>
  <c r="KV14" i="34"/>
  <c r="JI14" i="34"/>
  <c r="LI14" i="34"/>
  <c r="JV14" i="34"/>
  <c r="II14" i="34"/>
  <c r="LV14" i="34"/>
  <c r="KI14" i="34"/>
  <c r="HI14" i="34"/>
  <c r="FI14" i="34"/>
  <c r="FV14" i="34"/>
  <c r="HV14" i="34"/>
  <c r="GV14" i="34"/>
  <c r="EV14" i="34"/>
  <c r="GI14" i="34"/>
  <c r="EI14" i="34"/>
  <c r="DI14" i="34"/>
  <c r="DV14" i="34"/>
  <c r="CI14" i="34"/>
  <c r="CV14" i="34"/>
  <c r="BV14" i="34"/>
  <c r="BI14" i="34"/>
  <c r="AV14" i="34"/>
  <c r="AI14" i="34"/>
  <c r="X14" i="34"/>
  <c r="KX14" i="34"/>
  <c r="JK14" i="34"/>
  <c r="LK14" i="34"/>
  <c r="JX14" i="34"/>
  <c r="IK14" i="34"/>
  <c r="LX14" i="34"/>
  <c r="KK14" i="34"/>
  <c r="IX14" i="34"/>
  <c r="HX14" i="34"/>
  <c r="GK14" i="34"/>
  <c r="EK14" i="34"/>
  <c r="FX14" i="34"/>
  <c r="EX14" i="34"/>
  <c r="DK14" i="34"/>
  <c r="HK14" i="34"/>
  <c r="FK14" i="34"/>
  <c r="GX14" i="34"/>
  <c r="DX14" i="34"/>
  <c r="CK14" i="34"/>
  <c r="BK14" i="34"/>
  <c r="CX14" i="34"/>
  <c r="BX14" i="34"/>
  <c r="AK14" i="34"/>
  <c r="AX14" i="34"/>
  <c r="V25" i="34"/>
  <c r="LV25" i="34"/>
  <c r="KI25" i="34"/>
  <c r="KV25" i="34"/>
  <c r="LI25" i="34"/>
  <c r="JI25" i="34"/>
  <c r="IV25" i="34"/>
  <c r="JV25" i="34"/>
  <c r="II25" i="34"/>
  <c r="EV25" i="34"/>
  <c r="FI25" i="34"/>
  <c r="HV25" i="34"/>
  <c r="HI25" i="34"/>
  <c r="GV25" i="34"/>
  <c r="GI25" i="34"/>
  <c r="FV25" i="34"/>
  <c r="EI25" i="34"/>
  <c r="DV25" i="34"/>
  <c r="CI25" i="34"/>
  <c r="CV25" i="34"/>
  <c r="DI25" i="34"/>
  <c r="AI25" i="34"/>
  <c r="BI25" i="34"/>
  <c r="BV25" i="34"/>
  <c r="AV25" i="34"/>
  <c r="X25" i="34"/>
  <c r="KX25" i="34"/>
  <c r="IK25" i="34"/>
  <c r="LK25" i="34"/>
  <c r="JK25" i="34"/>
  <c r="LX25" i="34"/>
  <c r="JX25" i="34"/>
  <c r="KK25" i="34"/>
  <c r="IX25" i="34"/>
  <c r="FK25" i="34"/>
  <c r="HX25" i="34"/>
  <c r="HK25" i="34"/>
  <c r="GX25" i="34"/>
  <c r="GK25" i="34"/>
  <c r="FX25" i="34"/>
  <c r="EK25" i="34"/>
  <c r="EX25" i="34"/>
  <c r="CK25" i="34"/>
  <c r="CX25" i="34"/>
  <c r="DK25" i="34"/>
  <c r="DX25" i="34"/>
  <c r="AX25" i="34"/>
  <c r="BK25" i="34"/>
  <c r="BX25" i="34"/>
  <c r="AK25" i="34"/>
  <c r="V18" i="34"/>
  <c r="JV18" i="34"/>
  <c r="KI18" i="34"/>
  <c r="KV18" i="34"/>
  <c r="II18" i="34"/>
  <c r="LI18" i="34"/>
  <c r="IV18" i="34"/>
  <c r="JI18" i="34"/>
  <c r="LV18" i="34"/>
  <c r="HV18" i="34"/>
  <c r="GI18" i="34"/>
  <c r="EI18" i="34"/>
  <c r="GV18" i="34"/>
  <c r="EV18" i="34"/>
  <c r="FI18" i="34"/>
  <c r="HI18" i="34"/>
  <c r="FV18" i="34"/>
  <c r="DV18" i="34"/>
  <c r="CI18" i="34"/>
  <c r="CV18" i="34"/>
  <c r="BI18" i="34"/>
  <c r="DI18" i="34"/>
  <c r="BV18" i="34"/>
  <c r="AV18" i="34"/>
  <c r="AI18" i="34"/>
  <c r="X11" i="34"/>
  <c r="KK11" i="34"/>
  <c r="IK11" i="34"/>
  <c r="KX11" i="34"/>
  <c r="IX11" i="34"/>
  <c r="JK11" i="34"/>
  <c r="LK11" i="34"/>
  <c r="JX11" i="34"/>
  <c r="LX11" i="34"/>
  <c r="GK11" i="34"/>
  <c r="GX11" i="34"/>
  <c r="HK11" i="34"/>
  <c r="EK11" i="34"/>
  <c r="HX11" i="34"/>
  <c r="FK11" i="34"/>
  <c r="FX11" i="34"/>
  <c r="EX11" i="34"/>
  <c r="DK11" i="34"/>
  <c r="DX11" i="34"/>
  <c r="CK11" i="34"/>
  <c r="BX11" i="34"/>
  <c r="BK11" i="34"/>
  <c r="CX11" i="34"/>
  <c r="AX11" i="34"/>
  <c r="AK11" i="34"/>
  <c r="X17" i="34"/>
  <c r="KK17" i="34"/>
  <c r="IX17" i="34"/>
  <c r="KX17" i="34"/>
  <c r="JK17" i="34"/>
  <c r="LK17" i="34"/>
  <c r="LX17" i="34"/>
  <c r="JX17" i="34"/>
  <c r="IK17" i="34"/>
  <c r="GX17" i="34"/>
  <c r="EX17" i="34"/>
  <c r="HK17" i="34"/>
  <c r="FK17" i="34"/>
  <c r="HX17" i="34"/>
  <c r="FX17" i="34"/>
  <c r="DK17" i="34"/>
  <c r="GK17" i="34"/>
  <c r="DX17" i="34"/>
  <c r="CK17" i="34"/>
  <c r="EK17" i="34"/>
  <c r="CX17" i="34"/>
  <c r="BK17" i="34"/>
  <c r="BX17" i="34"/>
  <c r="AX17" i="34"/>
  <c r="AK17" i="34"/>
  <c r="X10" i="34"/>
  <c r="IK10" i="34"/>
  <c r="KX10" i="34"/>
  <c r="IX10" i="34"/>
  <c r="LK10" i="34"/>
  <c r="JK10" i="34"/>
  <c r="LX10" i="34"/>
  <c r="JX10" i="34"/>
  <c r="KK10" i="34"/>
  <c r="GX10" i="34"/>
  <c r="HK10" i="34"/>
  <c r="EK10" i="34"/>
  <c r="EX10" i="34"/>
  <c r="GK10" i="34"/>
  <c r="FK10" i="34"/>
  <c r="HX10" i="34"/>
  <c r="FX10" i="34"/>
  <c r="DK10" i="34"/>
  <c r="DX10" i="34"/>
  <c r="CK10" i="34"/>
  <c r="BX10" i="34"/>
  <c r="BK10" i="34"/>
  <c r="CX10" i="34"/>
  <c r="AX10" i="34"/>
  <c r="AK10" i="34"/>
  <c r="C24" i="34"/>
  <c r="B24" i="34" s="1"/>
  <c r="J24" i="34"/>
  <c r="W24" i="33"/>
  <c r="C24" i="33"/>
  <c r="B24" i="33" s="1"/>
  <c r="J24" i="33"/>
  <c r="Y9" i="33"/>
  <c r="L9" i="34"/>
  <c r="E9" i="34"/>
  <c r="D9" i="34" s="1"/>
  <c r="E9" i="33"/>
  <c r="D9" i="33" s="1"/>
  <c r="L9" i="33"/>
  <c r="V20" i="33"/>
  <c r="I20" i="33"/>
  <c r="V16" i="33"/>
  <c r="I16" i="33"/>
  <c r="K8" i="34"/>
  <c r="X28" i="33"/>
  <c r="K28" i="33"/>
  <c r="X25" i="33"/>
  <c r="K25" i="33"/>
  <c r="I32" i="34"/>
  <c r="E22" i="34"/>
  <c r="D22" i="34" s="1"/>
  <c r="L22" i="34"/>
  <c r="Y22" i="33"/>
  <c r="E22" i="33"/>
  <c r="D22" i="33" s="1"/>
  <c r="L22" i="33"/>
  <c r="L15" i="34"/>
  <c r="Y15" i="33"/>
  <c r="E15" i="34"/>
  <c r="D15" i="34" s="1"/>
  <c r="E15" i="33"/>
  <c r="D15" i="33" s="1"/>
  <c r="L15" i="33"/>
  <c r="V18" i="33"/>
  <c r="I18" i="33"/>
  <c r="I10" i="34"/>
  <c r="V7" i="33"/>
  <c r="I7" i="33"/>
  <c r="X14" i="33"/>
  <c r="K14" i="33"/>
  <c r="V15" i="33"/>
  <c r="I15" i="33"/>
  <c r="K25" i="34"/>
  <c r="E16" i="34"/>
  <c r="D16" i="34" s="1"/>
  <c r="L16" i="34"/>
  <c r="Y16" i="33"/>
  <c r="E16" i="33"/>
  <c r="D16" i="33" s="1"/>
  <c r="L16" i="33"/>
  <c r="X23" i="33"/>
  <c r="K23" i="33"/>
  <c r="E18" i="34"/>
  <c r="D18" i="34" s="1"/>
  <c r="Y18" i="33"/>
  <c r="L18" i="34"/>
  <c r="L18" i="33"/>
  <c r="E18" i="33"/>
  <c r="D18" i="33" s="1"/>
  <c r="C22" i="34"/>
  <c r="B22" i="34" s="1"/>
  <c r="J22" i="34"/>
  <c r="W22" i="33"/>
  <c r="C22" i="33"/>
  <c r="B22" i="33" s="1"/>
  <c r="J22" i="33"/>
  <c r="X11" i="33"/>
  <c r="K11" i="33"/>
  <c r="K23" i="34"/>
  <c r="V14" i="33"/>
  <c r="I14" i="33"/>
  <c r="I7" i="34"/>
  <c r="X21" i="33"/>
  <c r="K21" i="33"/>
  <c r="X10" i="33"/>
  <c r="K10" i="33"/>
  <c r="I14" i="34"/>
  <c r="E32" i="34"/>
  <c r="D32" i="34" s="1"/>
  <c r="L32" i="34"/>
  <c r="Y32" i="33"/>
  <c r="L32" i="33"/>
  <c r="E32" i="33"/>
  <c r="D32" i="33" s="1"/>
  <c r="C29" i="34"/>
  <c r="B29" i="34" s="1"/>
  <c r="J29" i="34"/>
  <c r="W29" i="33"/>
  <c r="J29" i="33"/>
  <c r="C29" i="33"/>
  <c r="B29" i="33" s="1"/>
  <c r="I20" i="34"/>
  <c r="I16" i="34"/>
  <c r="X8" i="33"/>
  <c r="K8" i="33"/>
  <c r="K28" i="34"/>
  <c r="I15" i="34"/>
  <c r="K17" i="34"/>
  <c r="J9" i="34"/>
  <c r="W9" i="33"/>
  <c r="C9" i="34"/>
  <c r="B9" i="34" s="1"/>
  <c r="J9" i="33"/>
  <c r="C9" i="33"/>
  <c r="B9" i="33" s="1"/>
  <c r="J13" i="34"/>
  <c r="C13" i="34"/>
  <c r="B13" i="34" s="1"/>
  <c r="W13" i="33"/>
  <c r="C13" i="33"/>
  <c r="B13" i="33" s="1"/>
  <c r="J13" i="33"/>
  <c r="K11" i="34"/>
  <c r="V10" i="33"/>
  <c r="I10" i="33"/>
  <c r="V25" i="33"/>
  <c r="I25" i="33"/>
  <c r="K14" i="34"/>
  <c r="K21" i="34"/>
  <c r="K10" i="34"/>
  <c r="I25" i="34"/>
  <c r="C6" i="34"/>
  <c r="B6" i="34" s="1"/>
  <c r="W6" i="33"/>
  <c r="J6" i="34"/>
  <c r="C6" i="33"/>
  <c r="B6" i="33" s="1"/>
  <c r="J6" i="33"/>
  <c r="E20" i="34"/>
  <c r="D20" i="34" s="1"/>
  <c r="L20" i="34"/>
  <c r="Y20" i="33"/>
  <c r="E20" i="33"/>
  <c r="D20" i="33" s="1"/>
  <c r="L20" i="33"/>
  <c r="X17" i="33"/>
  <c r="K17" i="33"/>
  <c r="V32" i="33"/>
  <c r="I32" i="33"/>
  <c r="I18" i="34"/>
  <c r="E20" i="29"/>
  <c r="K13" i="27"/>
  <c r="B4" i="12" s="1"/>
  <c r="E38" i="29"/>
  <c r="AB7" i="11"/>
  <c r="L28" i="27"/>
  <c r="D7" i="12" s="1"/>
  <c r="E26" i="29"/>
  <c r="AB7" i="12"/>
  <c r="AB5" i="11"/>
  <c r="AB7" i="10"/>
  <c r="AB4" i="8"/>
  <c r="AB4" i="10"/>
  <c r="AB6" i="10"/>
  <c r="AB7" i="8"/>
  <c r="C18" i="27"/>
  <c r="D5" i="8" s="1"/>
  <c r="E5" i="29"/>
  <c r="AB4" i="11"/>
  <c r="AF5" i="8"/>
  <c r="P24" i="8"/>
  <c r="E19" i="8"/>
  <c r="P19" i="8"/>
  <c r="P33" i="8"/>
  <c r="P31" i="8"/>
  <c r="I17" i="8"/>
  <c r="AB5" i="10"/>
  <c r="D22" i="29"/>
  <c r="AB6" i="12"/>
  <c r="AB5" i="8"/>
  <c r="AB5" i="12"/>
  <c r="AB6" i="8"/>
  <c r="C13" i="27"/>
  <c r="D4" i="8" s="1"/>
  <c r="E4" i="29"/>
  <c r="E13" i="29"/>
  <c r="L13" i="27"/>
  <c r="D4" i="12" s="1"/>
  <c r="K28" i="27"/>
  <c r="B7" i="12" s="1"/>
  <c r="D26" i="29"/>
  <c r="AF4" i="12"/>
  <c r="P28" i="12"/>
  <c r="P23" i="12"/>
  <c r="H17" i="12"/>
  <c r="P18" i="12"/>
  <c r="E18" i="12"/>
  <c r="P36" i="12"/>
  <c r="E21" i="10"/>
  <c r="P25" i="10"/>
  <c r="P30" i="10"/>
  <c r="P35" i="10"/>
  <c r="K17" i="10"/>
  <c r="P21" i="10"/>
  <c r="AF7" i="10"/>
  <c r="D31" i="29"/>
  <c r="E33" i="27"/>
  <c r="AF4" i="11"/>
  <c r="P36" i="11"/>
  <c r="P18" i="11"/>
  <c r="H17" i="11"/>
  <c r="E18" i="11"/>
  <c r="P28" i="11"/>
  <c r="P23" i="11"/>
  <c r="AB4" i="12"/>
  <c r="AB6" i="11"/>
  <c r="I33" i="27"/>
  <c r="D8" i="11" s="1"/>
  <c r="E34" i="29"/>
  <c r="E7" i="29"/>
  <c r="F13" i="27"/>
  <c r="D4" i="10" s="1"/>
  <c r="D16" i="29"/>
  <c r="B23" i="27"/>
  <c r="B6" i="8" s="1"/>
  <c r="D37" i="29"/>
  <c r="K33" i="27"/>
  <c r="B8" i="12" s="1"/>
  <c r="D23" i="29"/>
  <c r="H28" i="27"/>
  <c r="B7" i="11" s="1"/>
  <c r="B40" i="27"/>
  <c r="B9" i="8" s="1"/>
  <c r="D29" i="29"/>
  <c r="AF7" i="12"/>
  <c r="E21" i="12"/>
  <c r="P25" i="12"/>
  <c r="P35" i="12"/>
  <c r="K17" i="12"/>
  <c r="P30" i="12"/>
  <c r="P21" i="12"/>
  <c r="E37" i="29"/>
  <c r="L33" i="27"/>
  <c r="D8" i="12" s="1"/>
  <c r="D11" i="29"/>
  <c r="H18" i="27"/>
  <c r="B5" i="11" s="1"/>
  <c r="E25" i="29"/>
  <c r="L23" i="27"/>
  <c r="D6" i="12" s="1"/>
  <c r="D14" i="29"/>
  <c r="K18" i="27"/>
  <c r="B5" i="12" s="1"/>
  <c r="KY27" i="33" l="1"/>
  <c r="JL27" i="33"/>
  <c r="HL27" i="33"/>
  <c r="LL27" i="33"/>
  <c r="LY27" i="33"/>
  <c r="HY27" i="33"/>
  <c r="JY27" i="33"/>
  <c r="KL27" i="33"/>
  <c r="IY27" i="33"/>
  <c r="IL27" i="33"/>
  <c r="EY27" i="33"/>
  <c r="DL27" i="33"/>
  <c r="GL27" i="33"/>
  <c r="GY27" i="33"/>
  <c r="FL27" i="33"/>
  <c r="DY27" i="33"/>
  <c r="EL27" i="33"/>
  <c r="FY27" i="33"/>
  <c r="CY27" i="33"/>
  <c r="BL27" i="33"/>
  <c r="BY27" i="33"/>
  <c r="CL27" i="33"/>
  <c r="AL27" i="33"/>
  <c r="AY27" i="33"/>
  <c r="LW8" i="33"/>
  <c r="LJ8" i="33"/>
  <c r="JW8" i="33"/>
  <c r="KJ8" i="33"/>
  <c r="KW8" i="33"/>
  <c r="HJ8" i="33"/>
  <c r="HW8" i="33"/>
  <c r="IJ8" i="33"/>
  <c r="JJ8" i="33"/>
  <c r="IW8" i="33"/>
  <c r="FW8" i="33"/>
  <c r="DW8" i="33"/>
  <c r="GJ8" i="33"/>
  <c r="EJ8" i="33"/>
  <c r="GW8" i="33"/>
  <c r="EW8" i="33"/>
  <c r="DJ8" i="33"/>
  <c r="CJ8" i="33"/>
  <c r="FJ8" i="33"/>
  <c r="BJ8" i="33"/>
  <c r="CW8" i="33"/>
  <c r="BW8" i="33"/>
  <c r="AJ8" i="33"/>
  <c r="AW8" i="33"/>
  <c r="KJ30" i="33"/>
  <c r="IW30" i="33"/>
  <c r="HJ30" i="33"/>
  <c r="LJ30" i="33"/>
  <c r="LW30" i="33"/>
  <c r="HW30" i="33"/>
  <c r="KW30" i="33"/>
  <c r="JJ30" i="33"/>
  <c r="JW30" i="33"/>
  <c r="IJ30" i="33"/>
  <c r="EW30" i="33"/>
  <c r="DW30" i="33"/>
  <c r="GW30" i="33"/>
  <c r="FJ30" i="33"/>
  <c r="GJ30" i="33"/>
  <c r="FW30" i="33"/>
  <c r="DJ30" i="33"/>
  <c r="BW30" i="33"/>
  <c r="EJ30" i="33"/>
  <c r="CW30" i="33"/>
  <c r="CJ30" i="33"/>
  <c r="BJ30" i="33"/>
  <c r="AJ30" i="33"/>
  <c r="AW30" i="33"/>
  <c r="IJ27" i="33"/>
  <c r="KJ27" i="33"/>
  <c r="IW27" i="33"/>
  <c r="KW27" i="33"/>
  <c r="JJ27" i="33"/>
  <c r="HJ27" i="33"/>
  <c r="LJ27" i="33"/>
  <c r="LW27" i="33"/>
  <c r="HW27" i="33"/>
  <c r="JW27" i="33"/>
  <c r="FW27" i="33"/>
  <c r="EJ27" i="33"/>
  <c r="EW27" i="33"/>
  <c r="DJ27" i="33"/>
  <c r="GJ27" i="33"/>
  <c r="GW27" i="33"/>
  <c r="FJ27" i="33"/>
  <c r="DW27" i="33"/>
  <c r="CJ27" i="33"/>
  <c r="AW27" i="33"/>
  <c r="CW27" i="33"/>
  <c r="BJ27" i="33"/>
  <c r="BW27" i="33"/>
  <c r="AJ27" i="33"/>
  <c r="LK20" i="33"/>
  <c r="LX20" i="33"/>
  <c r="JX20" i="33"/>
  <c r="IK20" i="33"/>
  <c r="KX20" i="33"/>
  <c r="JK20" i="33"/>
  <c r="HX20" i="33"/>
  <c r="IX20" i="33"/>
  <c r="HK20" i="33"/>
  <c r="KK20" i="33"/>
  <c r="DK20" i="33"/>
  <c r="GK20" i="33"/>
  <c r="EX20" i="33"/>
  <c r="GX20" i="33"/>
  <c r="FX20" i="33"/>
  <c r="EK20" i="33"/>
  <c r="FK20" i="33"/>
  <c r="DX20" i="33"/>
  <c r="CX20" i="33"/>
  <c r="BX20" i="33"/>
  <c r="CK20" i="33"/>
  <c r="AK20" i="33"/>
  <c r="AX20" i="33"/>
  <c r="BK20" i="33"/>
  <c r="KK32" i="33"/>
  <c r="KX32" i="33"/>
  <c r="HK32" i="33"/>
  <c r="HX32" i="33"/>
  <c r="IK32" i="33"/>
  <c r="LK32" i="33"/>
  <c r="IX32" i="33"/>
  <c r="JX32" i="33"/>
  <c r="LX32" i="33"/>
  <c r="JK32" i="33"/>
  <c r="FX32" i="33"/>
  <c r="DX32" i="33"/>
  <c r="GK32" i="33"/>
  <c r="EK32" i="33"/>
  <c r="GX32" i="33"/>
  <c r="EX32" i="33"/>
  <c r="FK32" i="33"/>
  <c r="DK32" i="33"/>
  <c r="CX32" i="33"/>
  <c r="AK32" i="33"/>
  <c r="BX32" i="33"/>
  <c r="CK32" i="33"/>
  <c r="BK32" i="33"/>
  <c r="AX32" i="33"/>
  <c r="LX9" i="33"/>
  <c r="LK9" i="33"/>
  <c r="HK9" i="33"/>
  <c r="HX9" i="33"/>
  <c r="IK9" i="33"/>
  <c r="IX9" i="33"/>
  <c r="JK9" i="33"/>
  <c r="KX9" i="33"/>
  <c r="JX9" i="33"/>
  <c r="GK9" i="33"/>
  <c r="EK9" i="33"/>
  <c r="KK9" i="33"/>
  <c r="GX9" i="33"/>
  <c r="EX9" i="33"/>
  <c r="DK9" i="33"/>
  <c r="FK9" i="33"/>
  <c r="FX9" i="33"/>
  <c r="DX9" i="33"/>
  <c r="BX9" i="33"/>
  <c r="CK9" i="33"/>
  <c r="BK9" i="33"/>
  <c r="CX9" i="33"/>
  <c r="AX9" i="33"/>
  <c r="AK9" i="33"/>
  <c r="LL13" i="33"/>
  <c r="LY13" i="33"/>
  <c r="KL13" i="33"/>
  <c r="JY13" i="33"/>
  <c r="JL13" i="33"/>
  <c r="IY13" i="33"/>
  <c r="IL13" i="33"/>
  <c r="KY13" i="33"/>
  <c r="HY13" i="33"/>
  <c r="HL13" i="33"/>
  <c r="GL13" i="33"/>
  <c r="EY13" i="33"/>
  <c r="FL13" i="33"/>
  <c r="DY13" i="33"/>
  <c r="GY13" i="33"/>
  <c r="FY13" i="33"/>
  <c r="EL13" i="33"/>
  <c r="DL13" i="33"/>
  <c r="CL13" i="33"/>
  <c r="BL13" i="33"/>
  <c r="CY13" i="33"/>
  <c r="BY13" i="33"/>
  <c r="AY13" i="33"/>
  <c r="AL13" i="33"/>
  <c r="LI22" i="33"/>
  <c r="LV22" i="33"/>
  <c r="IV22" i="33"/>
  <c r="HI22" i="33"/>
  <c r="KI22" i="33"/>
  <c r="II22" i="33"/>
  <c r="HV22" i="33"/>
  <c r="JV22" i="33"/>
  <c r="JI22" i="33"/>
  <c r="KV22" i="33"/>
  <c r="GV22" i="33"/>
  <c r="EV22" i="33"/>
  <c r="FI22" i="33"/>
  <c r="DI22" i="33"/>
  <c r="FV22" i="33"/>
  <c r="DV22" i="33"/>
  <c r="EI22" i="33"/>
  <c r="BI22" i="33"/>
  <c r="CV22" i="33"/>
  <c r="BV22" i="33"/>
  <c r="GI22" i="33"/>
  <c r="AV22" i="33"/>
  <c r="AI22" i="33"/>
  <c r="CI22" i="33"/>
  <c r="LI13" i="33"/>
  <c r="LV13" i="33"/>
  <c r="KI13" i="33"/>
  <c r="JV13" i="33"/>
  <c r="JI13" i="33"/>
  <c r="IV13" i="33"/>
  <c r="II13" i="33"/>
  <c r="HV13" i="33"/>
  <c r="HI13" i="33"/>
  <c r="KV13" i="33"/>
  <c r="FV13" i="33"/>
  <c r="EI13" i="33"/>
  <c r="DI13" i="33"/>
  <c r="GI13" i="33"/>
  <c r="EV13" i="33"/>
  <c r="FI13" i="33"/>
  <c r="DV13" i="33"/>
  <c r="CV13" i="33"/>
  <c r="BV13" i="33"/>
  <c r="GV13" i="33"/>
  <c r="CI13" i="33"/>
  <c r="BI13" i="33"/>
  <c r="AI13" i="33"/>
  <c r="AV13" i="33"/>
  <c r="II29" i="33"/>
  <c r="LI29" i="33"/>
  <c r="JV29" i="33"/>
  <c r="LV29" i="33"/>
  <c r="HI29" i="33"/>
  <c r="IV29" i="33"/>
  <c r="KI29" i="33"/>
  <c r="HV29" i="33"/>
  <c r="KV29" i="33"/>
  <c r="JI29" i="33"/>
  <c r="EV29" i="33"/>
  <c r="DI29" i="33"/>
  <c r="GI29" i="33"/>
  <c r="FI29" i="33"/>
  <c r="DV29" i="33"/>
  <c r="GV29" i="33"/>
  <c r="FV29" i="33"/>
  <c r="EI29" i="33"/>
  <c r="CI29" i="33"/>
  <c r="CV29" i="33"/>
  <c r="BI29" i="33"/>
  <c r="AI29" i="33"/>
  <c r="AV29" i="33"/>
  <c r="BV29" i="33"/>
  <c r="LY7" i="33"/>
  <c r="LL7" i="33"/>
  <c r="KY7" i="33"/>
  <c r="HL7" i="33"/>
  <c r="HY7" i="33"/>
  <c r="IL7" i="33"/>
  <c r="IY7" i="33"/>
  <c r="JL7" i="33"/>
  <c r="KL7" i="33"/>
  <c r="JY7" i="33"/>
  <c r="GY7" i="33"/>
  <c r="EY7" i="33"/>
  <c r="DL7" i="33"/>
  <c r="FL7" i="33"/>
  <c r="EL7" i="33"/>
  <c r="DY7" i="33"/>
  <c r="GL7" i="33"/>
  <c r="CL7" i="33"/>
  <c r="FY7" i="33"/>
  <c r="BL7" i="33"/>
  <c r="CY7" i="33"/>
  <c r="BY7" i="33"/>
  <c r="AY7" i="33"/>
  <c r="AL7" i="33"/>
  <c r="LX15" i="33"/>
  <c r="LK15" i="33"/>
  <c r="JK15" i="33"/>
  <c r="HX15" i="33"/>
  <c r="KK15" i="33"/>
  <c r="IX15" i="33"/>
  <c r="HK15" i="33"/>
  <c r="JX15" i="33"/>
  <c r="IK15" i="33"/>
  <c r="KX15" i="33"/>
  <c r="DK15" i="33"/>
  <c r="GX15" i="33"/>
  <c r="FK15" i="33"/>
  <c r="EK15" i="33"/>
  <c r="GK15" i="33"/>
  <c r="FX15" i="33"/>
  <c r="EX15" i="33"/>
  <c r="DX15" i="33"/>
  <c r="BX15" i="33"/>
  <c r="CK15" i="33"/>
  <c r="BK15" i="33"/>
  <c r="CX15" i="33"/>
  <c r="AX15" i="33"/>
  <c r="AK15" i="33"/>
  <c r="JL31" i="33"/>
  <c r="HY31" i="33"/>
  <c r="LL31" i="33"/>
  <c r="JY31" i="33"/>
  <c r="LY31" i="33"/>
  <c r="IL31" i="33"/>
  <c r="KL31" i="33"/>
  <c r="HL31" i="33"/>
  <c r="KY31" i="33"/>
  <c r="IY31" i="33"/>
  <c r="DY31" i="33"/>
  <c r="FY31" i="33"/>
  <c r="GL31" i="33"/>
  <c r="EY31" i="33"/>
  <c r="DL31" i="33"/>
  <c r="EL31" i="33"/>
  <c r="CL31" i="33"/>
  <c r="BL31" i="33"/>
  <c r="FL31" i="33"/>
  <c r="GY31" i="33"/>
  <c r="CY31" i="33"/>
  <c r="BY31" i="33"/>
  <c r="AL31" i="33"/>
  <c r="AY31" i="33"/>
  <c r="JW28" i="33"/>
  <c r="IJ28" i="33"/>
  <c r="IW28" i="33"/>
  <c r="KJ28" i="33"/>
  <c r="HJ28" i="33"/>
  <c r="JJ28" i="33"/>
  <c r="LW28" i="33"/>
  <c r="LJ28" i="33"/>
  <c r="KW28" i="33"/>
  <c r="HW28" i="33"/>
  <c r="FW28" i="33"/>
  <c r="EJ28" i="33"/>
  <c r="EW28" i="33"/>
  <c r="DJ28" i="33"/>
  <c r="GJ28" i="33"/>
  <c r="GW28" i="33"/>
  <c r="FJ28" i="33"/>
  <c r="DW28" i="33"/>
  <c r="CJ28" i="33"/>
  <c r="CW28" i="33"/>
  <c r="AW28" i="33"/>
  <c r="BJ28" i="33"/>
  <c r="BW28" i="33"/>
  <c r="AJ28" i="33"/>
  <c r="IY29" i="33"/>
  <c r="KL29" i="33"/>
  <c r="HY29" i="33"/>
  <c r="JL29" i="33"/>
  <c r="KY29" i="33"/>
  <c r="IL29" i="33"/>
  <c r="LY29" i="33"/>
  <c r="HL29" i="33"/>
  <c r="LL29" i="33"/>
  <c r="JY29" i="33"/>
  <c r="FL29" i="33"/>
  <c r="DY29" i="33"/>
  <c r="GY29" i="33"/>
  <c r="FY29" i="33"/>
  <c r="EL29" i="33"/>
  <c r="GL29" i="33"/>
  <c r="DL29" i="33"/>
  <c r="EY29" i="33"/>
  <c r="CY29" i="33"/>
  <c r="BL29" i="33"/>
  <c r="AY29" i="33"/>
  <c r="BY29" i="33"/>
  <c r="CL29" i="33"/>
  <c r="AL29" i="33"/>
  <c r="LL24" i="33"/>
  <c r="JY24" i="33"/>
  <c r="LY24" i="33"/>
  <c r="KL24" i="33"/>
  <c r="JL24" i="33"/>
  <c r="IY24" i="33"/>
  <c r="HL24" i="33"/>
  <c r="HY24" i="33"/>
  <c r="KY24" i="33"/>
  <c r="IL24" i="33"/>
  <c r="FY24" i="33"/>
  <c r="EL24" i="33"/>
  <c r="GL24" i="33"/>
  <c r="GY24" i="33"/>
  <c r="DY24" i="33"/>
  <c r="DL24" i="33"/>
  <c r="EY24" i="33"/>
  <c r="CL24" i="33"/>
  <c r="CY24" i="33"/>
  <c r="FL24" i="33"/>
  <c r="BL24" i="33"/>
  <c r="BY24" i="33"/>
  <c r="AY24" i="33"/>
  <c r="AL24" i="33"/>
  <c r="LX18" i="33"/>
  <c r="LK18" i="33"/>
  <c r="KX18" i="33"/>
  <c r="JK18" i="33"/>
  <c r="HX18" i="33"/>
  <c r="IX18" i="33"/>
  <c r="HK18" i="33"/>
  <c r="KK18" i="33"/>
  <c r="JX18" i="33"/>
  <c r="IK18" i="33"/>
  <c r="FX18" i="33"/>
  <c r="EK18" i="33"/>
  <c r="DK18" i="33"/>
  <c r="FK18" i="33"/>
  <c r="DX18" i="33"/>
  <c r="GX18" i="33"/>
  <c r="GK18" i="33"/>
  <c r="EX18" i="33"/>
  <c r="CX18" i="33"/>
  <c r="BK18" i="33"/>
  <c r="BX18" i="33"/>
  <c r="AX18" i="33"/>
  <c r="CK18" i="33"/>
  <c r="AK18" i="33"/>
  <c r="LK16" i="33"/>
  <c r="LX16" i="33"/>
  <c r="IX16" i="33"/>
  <c r="HK16" i="33"/>
  <c r="KK16" i="33"/>
  <c r="JX16" i="33"/>
  <c r="IK16" i="33"/>
  <c r="KX16" i="33"/>
  <c r="JK16" i="33"/>
  <c r="HX16" i="33"/>
  <c r="FK16" i="33"/>
  <c r="GX16" i="33"/>
  <c r="FX16" i="33"/>
  <c r="EK16" i="33"/>
  <c r="GK16" i="33"/>
  <c r="EX16" i="33"/>
  <c r="DK16" i="33"/>
  <c r="DX16" i="33"/>
  <c r="CX16" i="33"/>
  <c r="BK16" i="33"/>
  <c r="BX16" i="33"/>
  <c r="CK16" i="33"/>
  <c r="AK16" i="33"/>
  <c r="AX16" i="33"/>
  <c r="KV24" i="33"/>
  <c r="JI24" i="33"/>
  <c r="LI24" i="33"/>
  <c r="II24" i="33"/>
  <c r="KI24" i="33"/>
  <c r="IV24" i="33"/>
  <c r="JV24" i="33"/>
  <c r="HI24" i="33"/>
  <c r="LV24" i="33"/>
  <c r="HV24" i="33"/>
  <c r="GI24" i="33"/>
  <c r="GV24" i="33"/>
  <c r="FI24" i="33"/>
  <c r="DV24" i="33"/>
  <c r="FV24" i="33"/>
  <c r="EI24" i="33"/>
  <c r="EV24" i="33"/>
  <c r="DI24" i="33"/>
  <c r="BI24" i="33"/>
  <c r="BV24" i="33"/>
  <c r="CI24" i="33"/>
  <c r="CV24" i="33"/>
  <c r="AV24" i="33"/>
  <c r="AI24" i="33"/>
  <c r="LY6" i="33"/>
  <c r="LL6" i="33"/>
  <c r="KY6" i="33"/>
  <c r="HL6" i="33"/>
  <c r="HY6" i="33"/>
  <c r="IL6" i="33"/>
  <c r="IY6" i="33"/>
  <c r="JL6" i="33"/>
  <c r="KL6" i="33"/>
  <c r="JY6" i="33"/>
  <c r="EY6" i="33"/>
  <c r="GY6" i="33"/>
  <c r="DL6" i="33"/>
  <c r="FL6" i="33"/>
  <c r="DY6" i="33"/>
  <c r="BL6" i="33"/>
  <c r="CY6" i="33"/>
  <c r="EL6" i="33"/>
  <c r="BY6" i="33"/>
  <c r="GL6" i="33"/>
  <c r="CL6" i="33"/>
  <c r="AL6" i="33"/>
  <c r="FY6" i="33"/>
  <c r="AY6" i="33"/>
  <c r="LL30" i="33"/>
  <c r="LY30" i="33"/>
  <c r="HY30" i="33"/>
  <c r="KY30" i="33"/>
  <c r="JL30" i="33"/>
  <c r="JY30" i="33"/>
  <c r="IL30" i="33"/>
  <c r="KL30" i="33"/>
  <c r="IY30" i="33"/>
  <c r="HL30" i="33"/>
  <c r="GY30" i="33"/>
  <c r="FY30" i="33"/>
  <c r="GL30" i="33"/>
  <c r="DY30" i="33"/>
  <c r="EY30" i="33"/>
  <c r="EL30" i="33"/>
  <c r="DL30" i="33"/>
  <c r="FL30" i="33"/>
  <c r="CL30" i="33"/>
  <c r="BL30" i="33"/>
  <c r="AL30" i="33"/>
  <c r="CY30" i="33"/>
  <c r="AY30" i="33"/>
  <c r="BY30" i="33"/>
  <c r="LV6" i="33"/>
  <c r="LI6" i="33"/>
  <c r="JI6" i="33"/>
  <c r="JV6" i="33"/>
  <c r="KI6" i="33"/>
  <c r="KV6" i="33"/>
  <c r="HI6" i="33"/>
  <c r="HV6" i="33"/>
  <c r="IV6" i="33"/>
  <c r="II6" i="33"/>
  <c r="DV6" i="33"/>
  <c r="FV6" i="33"/>
  <c r="EI6" i="33"/>
  <c r="GI6" i="33"/>
  <c r="EV6" i="33"/>
  <c r="GV6" i="33"/>
  <c r="DI6" i="33"/>
  <c r="FI6" i="33"/>
  <c r="CI6" i="33"/>
  <c r="BI6" i="33"/>
  <c r="CV6" i="33"/>
  <c r="BV6" i="33"/>
  <c r="AI6" i="33"/>
  <c r="AV6" i="33"/>
  <c r="KW31" i="33"/>
  <c r="IW31" i="33"/>
  <c r="JJ31" i="33"/>
  <c r="HW31" i="33"/>
  <c r="LJ31" i="33"/>
  <c r="JW31" i="33"/>
  <c r="LW31" i="33"/>
  <c r="IJ31" i="33"/>
  <c r="HJ31" i="33"/>
  <c r="KJ31" i="33"/>
  <c r="FW31" i="33"/>
  <c r="EW31" i="33"/>
  <c r="DW31" i="33"/>
  <c r="GJ31" i="33"/>
  <c r="DJ31" i="33"/>
  <c r="EJ31" i="33"/>
  <c r="GW31" i="33"/>
  <c r="FJ31" i="33"/>
  <c r="BW31" i="33"/>
  <c r="CW31" i="33"/>
  <c r="AJ31" i="33"/>
  <c r="CJ31" i="33"/>
  <c r="AW31" i="33"/>
  <c r="BJ31" i="33"/>
  <c r="LX22" i="33"/>
  <c r="LK22" i="33"/>
  <c r="KK22" i="33"/>
  <c r="KX22" i="33"/>
  <c r="JK22" i="33"/>
  <c r="HX22" i="33"/>
  <c r="JX22" i="33"/>
  <c r="IK22" i="33"/>
  <c r="HK22" i="33"/>
  <c r="IX22" i="33"/>
  <c r="FK22" i="33"/>
  <c r="DK22" i="33"/>
  <c r="FX22" i="33"/>
  <c r="DX22" i="33"/>
  <c r="GX22" i="33"/>
  <c r="EX22" i="33"/>
  <c r="GK22" i="33"/>
  <c r="CX22" i="33"/>
  <c r="BX22" i="33"/>
  <c r="CK22" i="33"/>
  <c r="EK22" i="33"/>
  <c r="AX22" i="33"/>
  <c r="AK22" i="33"/>
  <c r="BK22" i="33"/>
  <c r="LW11" i="33"/>
  <c r="LJ11" i="33"/>
  <c r="JW11" i="33"/>
  <c r="IJ11" i="33"/>
  <c r="IW11" i="33"/>
  <c r="KJ11" i="33"/>
  <c r="HJ11" i="33"/>
  <c r="JJ11" i="33"/>
  <c r="KW11" i="33"/>
  <c r="HW11" i="33"/>
  <c r="DW11" i="33"/>
  <c r="FW11" i="33"/>
  <c r="EJ11" i="33"/>
  <c r="GJ11" i="33"/>
  <c r="EW11" i="33"/>
  <c r="DJ11" i="33"/>
  <c r="GW11" i="33"/>
  <c r="BW11" i="33"/>
  <c r="FJ11" i="33"/>
  <c r="CJ11" i="33"/>
  <c r="BJ11" i="33"/>
  <c r="AW11" i="33"/>
  <c r="AJ11" i="33"/>
  <c r="CW11" i="33"/>
  <c r="LJ23" i="33"/>
  <c r="LW23" i="33"/>
  <c r="KW23" i="33"/>
  <c r="JJ23" i="33"/>
  <c r="HW23" i="33"/>
  <c r="IJ23" i="33"/>
  <c r="KJ23" i="33"/>
  <c r="JW23" i="33"/>
  <c r="HJ23" i="33"/>
  <c r="DJ23" i="33"/>
  <c r="GJ23" i="33"/>
  <c r="DW23" i="33"/>
  <c r="EJ23" i="33"/>
  <c r="GW23" i="33"/>
  <c r="EW23" i="33"/>
  <c r="IW23" i="33"/>
  <c r="FW23" i="33"/>
  <c r="FJ23" i="33"/>
  <c r="BJ23" i="33"/>
  <c r="BW23" i="33"/>
  <c r="CJ23" i="33"/>
  <c r="CW23" i="33"/>
  <c r="AW23" i="33"/>
  <c r="AJ23" i="33"/>
  <c r="LW21" i="33"/>
  <c r="JW21" i="33"/>
  <c r="IJ21" i="33"/>
  <c r="IW21" i="33"/>
  <c r="HJ21" i="33"/>
  <c r="LJ21" i="33"/>
  <c r="KJ21" i="33"/>
  <c r="KW21" i="33"/>
  <c r="JJ21" i="33"/>
  <c r="HW21" i="33"/>
  <c r="FJ21" i="33"/>
  <c r="FW21" i="33"/>
  <c r="DW21" i="33"/>
  <c r="GJ21" i="33"/>
  <c r="EJ21" i="33"/>
  <c r="EW21" i="33"/>
  <c r="GW21" i="33"/>
  <c r="DJ21" i="33"/>
  <c r="CJ21" i="33"/>
  <c r="BJ21" i="33"/>
  <c r="CW21" i="33"/>
  <c r="BW21" i="33"/>
  <c r="AW21" i="33"/>
  <c r="AJ21" i="33"/>
  <c r="LV9" i="33"/>
  <c r="LI9" i="33"/>
  <c r="KV9" i="33"/>
  <c r="KI9" i="33"/>
  <c r="JV9" i="33"/>
  <c r="JI9" i="33"/>
  <c r="HI9" i="33"/>
  <c r="HV9" i="33"/>
  <c r="IV9" i="33"/>
  <c r="II9" i="33"/>
  <c r="FV9" i="33"/>
  <c r="DV9" i="33"/>
  <c r="GI9" i="33"/>
  <c r="EI9" i="33"/>
  <c r="GV9" i="33"/>
  <c r="EV9" i="33"/>
  <c r="FI9" i="33"/>
  <c r="CV9" i="33"/>
  <c r="BV9" i="33"/>
  <c r="DI9" i="33"/>
  <c r="CI9" i="33"/>
  <c r="AV9" i="33"/>
  <c r="AI9" i="33"/>
  <c r="BI9" i="33"/>
  <c r="Y7" i="34"/>
  <c r="LY7" i="34"/>
  <c r="JY7" i="34"/>
  <c r="HY7" i="34"/>
  <c r="FY7" i="34"/>
  <c r="CY7" i="34"/>
  <c r="LL7" i="34"/>
  <c r="JL7" i="34"/>
  <c r="HL7" i="34"/>
  <c r="FL7" i="34"/>
  <c r="CL7" i="34"/>
  <c r="BY7" i="34"/>
  <c r="KL7" i="34"/>
  <c r="KY7" i="34"/>
  <c r="IY7" i="34"/>
  <c r="GY7" i="34"/>
  <c r="EY7" i="34"/>
  <c r="DY7" i="34"/>
  <c r="BL7" i="34"/>
  <c r="AL7" i="34"/>
  <c r="IL7" i="34"/>
  <c r="AY7" i="34"/>
  <c r="DL7" i="34"/>
  <c r="GL7" i="34"/>
  <c r="EL7" i="34"/>
  <c r="Y29" i="34"/>
  <c r="LY29" i="34"/>
  <c r="JY29" i="34"/>
  <c r="HY29" i="34"/>
  <c r="FY29" i="34"/>
  <c r="CY29" i="34"/>
  <c r="BL29" i="34"/>
  <c r="AL29" i="34"/>
  <c r="KL29" i="34"/>
  <c r="GL29" i="34"/>
  <c r="LL29" i="34"/>
  <c r="JL29" i="34"/>
  <c r="HL29" i="34"/>
  <c r="FL29" i="34"/>
  <c r="CL29" i="34"/>
  <c r="KY29" i="34"/>
  <c r="IY29" i="34"/>
  <c r="GY29" i="34"/>
  <c r="EY29" i="34"/>
  <c r="DY29" i="34"/>
  <c r="IL29" i="34"/>
  <c r="EL29" i="34"/>
  <c r="DL29" i="34"/>
  <c r="AY29" i="34"/>
  <c r="BY29" i="34"/>
  <c r="Y24" i="34"/>
  <c r="LY24" i="34"/>
  <c r="JY24" i="34"/>
  <c r="HY24" i="34"/>
  <c r="FY24" i="34"/>
  <c r="CY24" i="34"/>
  <c r="BL24" i="34"/>
  <c r="AL24" i="34"/>
  <c r="EL24" i="34"/>
  <c r="LL24" i="34"/>
  <c r="JL24" i="34"/>
  <c r="HL24" i="34"/>
  <c r="FL24" i="34"/>
  <c r="CL24" i="34"/>
  <c r="KL24" i="34"/>
  <c r="KY24" i="34"/>
  <c r="IY24" i="34"/>
  <c r="GY24" i="34"/>
  <c r="EY24" i="34"/>
  <c r="DY24" i="34"/>
  <c r="IL24" i="34"/>
  <c r="GL24" i="34"/>
  <c r="AY24" i="34"/>
  <c r="DL24" i="34"/>
  <c r="BY24" i="34"/>
  <c r="Y30" i="34"/>
  <c r="LY30" i="34"/>
  <c r="JY30" i="34"/>
  <c r="HY30" i="34"/>
  <c r="FY30" i="34"/>
  <c r="CY30" i="34"/>
  <c r="EL30" i="34"/>
  <c r="LL30" i="34"/>
  <c r="JL30" i="34"/>
  <c r="HL30" i="34"/>
  <c r="FL30" i="34"/>
  <c r="CL30" i="34"/>
  <c r="BY30" i="34"/>
  <c r="AY30" i="34"/>
  <c r="GL30" i="34"/>
  <c r="KL30" i="34"/>
  <c r="KY30" i="34"/>
  <c r="IY30" i="34"/>
  <c r="GY30" i="34"/>
  <c r="EY30" i="34"/>
  <c r="DY30" i="34"/>
  <c r="BL30" i="34"/>
  <c r="AL30" i="34"/>
  <c r="IL30" i="34"/>
  <c r="DL30" i="34"/>
  <c r="W28" i="34"/>
  <c r="LW28" i="34"/>
  <c r="JW28" i="34"/>
  <c r="HW28" i="34"/>
  <c r="FW28" i="34"/>
  <c r="CW28" i="34"/>
  <c r="LJ28" i="34"/>
  <c r="JJ28" i="34"/>
  <c r="HJ28" i="34"/>
  <c r="FJ28" i="34"/>
  <c r="CJ28" i="34"/>
  <c r="BW28" i="34"/>
  <c r="AW28" i="34"/>
  <c r="KW28" i="34"/>
  <c r="IW28" i="34"/>
  <c r="GW28" i="34"/>
  <c r="EW28" i="34"/>
  <c r="DW28" i="34"/>
  <c r="BJ28" i="34"/>
  <c r="AJ28" i="34"/>
  <c r="KJ28" i="34"/>
  <c r="IJ28" i="34"/>
  <c r="GJ28" i="34"/>
  <c r="EJ28" i="34"/>
  <c r="DJ28" i="34"/>
  <c r="Y6" i="34"/>
  <c r="LY6" i="34"/>
  <c r="JY6" i="34"/>
  <c r="HY6" i="34"/>
  <c r="FY6" i="34"/>
  <c r="CY6" i="34"/>
  <c r="BL6" i="34"/>
  <c r="AL6" i="34"/>
  <c r="KL6" i="34"/>
  <c r="LL6" i="34"/>
  <c r="JL6" i="34"/>
  <c r="HL6" i="34"/>
  <c r="FL6" i="34"/>
  <c r="CL6" i="34"/>
  <c r="KY6" i="34"/>
  <c r="IY6" i="34"/>
  <c r="GY6" i="34"/>
  <c r="EY6" i="34"/>
  <c r="DY6" i="34"/>
  <c r="IL6" i="34"/>
  <c r="GL6" i="34"/>
  <c r="EL6" i="34"/>
  <c r="AY6" i="34"/>
  <c r="DL6" i="34"/>
  <c r="BY6" i="34"/>
  <c r="W31" i="34"/>
  <c r="LW31" i="34"/>
  <c r="JW31" i="34"/>
  <c r="HW31" i="34"/>
  <c r="FW31" i="34"/>
  <c r="CW31" i="34"/>
  <c r="BJ31" i="34"/>
  <c r="AJ31" i="34"/>
  <c r="LJ31" i="34"/>
  <c r="JJ31" i="34"/>
  <c r="HJ31" i="34"/>
  <c r="FJ31" i="34"/>
  <c r="CJ31" i="34"/>
  <c r="KW31" i="34"/>
  <c r="IW31" i="34"/>
  <c r="GW31" i="34"/>
  <c r="EW31" i="34"/>
  <c r="DW31" i="34"/>
  <c r="KJ31" i="34"/>
  <c r="IJ31" i="34"/>
  <c r="GJ31" i="34"/>
  <c r="EJ31" i="34"/>
  <c r="DJ31" i="34"/>
  <c r="BW31" i="34"/>
  <c r="AW31" i="34"/>
  <c r="W11" i="34"/>
  <c r="LW11" i="34"/>
  <c r="JW11" i="34"/>
  <c r="HW11" i="34"/>
  <c r="FW11" i="34"/>
  <c r="CW11" i="34"/>
  <c r="LJ11" i="34"/>
  <c r="JJ11" i="34"/>
  <c r="HJ11" i="34"/>
  <c r="FJ11" i="34"/>
  <c r="CJ11" i="34"/>
  <c r="BW11" i="34"/>
  <c r="AW11" i="34"/>
  <c r="KW11" i="34"/>
  <c r="IW11" i="34"/>
  <c r="GW11" i="34"/>
  <c r="EW11" i="34"/>
  <c r="DW11" i="34"/>
  <c r="BJ11" i="34"/>
  <c r="AJ11" i="34"/>
  <c r="KJ11" i="34"/>
  <c r="IJ11" i="34"/>
  <c r="GJ11" i="34"/>
  <c r="EJ11" i="34"/>
  <c r="DJ11" i="34"/>
  <c r="W8" i="34"/>
  <c r="LW8" i="34"/>
  <c r="JW8" i="34"/>
  <c r="HW8" i="34"/>
  <c r="FW8" i="34"/>
  <c r="CW8" i="34"/>
  <c r="BJ8" i="34"/>
  <c r="AJ8" i="34"/>
  <c r="LJ8" i="34"/>
  <c r="JJ8" i="34"/>
  <c r="HJ8" i="34"/>
  <c r="FJ8" i="34"/>
  <c r="CJ8" i="34"/>
  <c r="KW8" i="34"/>
  <c r="IW8" i="34"/>
  <c r="GW8" i="34"/>
  <c r="EW8" i="34"/>
  <c r="DW8" i="34"/>
  <c r="KJ8" i="34"/>
  <c r="IJ8" i="34"/>
  <c r="GJ8" i="34"/>
  <c r="EJ8" i="34"/>
  <c r="DJ8" i="34"/>
  <c r="BW8" i="34"/>
  <c r="AW8" i="34"/>
  <c r="W30" i="34"/>
  <c r="LW30" i="34"/>
  <c r="JW30" i="34"/>
  <c r="HW30" i="34"/>
  <c r="FW30" i="34"/>
  <c r="CW30" i="34"/>
  <c r="LJ30" i="34"/>
  <c r="JJ30" i="34"/>
  <c r="HJ30" i="34"/>
  <c r="FJ30" i="34"/>
  <c r="CJ30" i="34"/>
  <c r="BW30" i="34"/>
  <c r="AW30" i="34"/>
  <c r="KW30" i="34"/>
  <c r="IW30" i="34"/>
  <c r="GW30" i="34"/>
  <c r="EW30" i="34"/>
  <c r="DW30" i="34"/>
  <c r="BJ30" i="34"/>
  <c r="AJ30" i="34"/>
  <c r="KJ30" i="34"/>
  <c r="IJ30" i="34"/>
  <c r="GJ30" i="34"/>
  <c r="EJ30" i="34"/>
  <c r="DJ30" i="34"/>
  <c r="W27" i="34"/>
  <c r="LW27" i="34"/>
  <c r="JW27" i="34"/>
  <c r="HW27" i="34"/>
  <c r="FW27" i="34"/>
  <c r="CW27" i="34"/>
  <c r="BJ27" i="34"/>
  <c r="AJ27" i="34"/>
  <c r="LJ27" i="34"/>
  <c r="JJ27" i="34"/>
  <c r="HJ27" i="34"/>
  <c r="FJ27" i="34"/>
  <c r="CJ27" i="34"/>
  <c r="KW27" i="34"/>
  <c r="IW27" i="34"/>
  <c r="GW27" i="34"/>
  <c r="EW27" i="34"/>
  <c r="DW27" i="34"/>
  <c r="KJ27" i="34"/>
  <c r="IJ27" i="34"/>
  <c r="GJ27" i="34"/>
  <c r="EJ27" i="34"/>
  <c r="DJ27" i="34"/>
  <c r="BW27" i="34"/>
  <c r="AW27" i="34"/>
  <c r="Y31" i="34"/>
  <c r="LY31" i="34"/>
  <c r="JY31" i="34"/>
  <c r="HY31" i="34"/>
  <c r="FY31" i="34"/>
  <c r="CY31" i="34"/>
  <c r="BL31" i="34"/>
  <c r="AL31" i="34"/>
  <c r="KL31" i="34"/>
  <c r="LL31" i="34"/>
  <c r="JL31" i="34"/>
  <c r="HL31" i="34"/>
  <c r="FL31" i="34"/>
  <c r="CL31" i="34"/>
  <c r="KY31" i="34"/>
  <c r="IY31" i="34"/>
  <c r="GY31" i="34"/>
  <c r="EY31" i="34"/>
  <c r="DY31" i="34"/>
  <c r="IL31" i="34"/>
  <c r="EL31" i="34"/>
  <c r="GL31" i="34"/>
  <c r="AY31" i="34"/>
  <c r="BY31" i="34"/>
  <c r="DL31" i="34"/>
  <c r="Y27" i="34"/>
  <c r="LY27" i="34"/>
  <c r="JY27" i="34"/>
  <c r="HY27" i="34"/>
  <c r="FY27" i="34"/>
  <c r="CY27" i="34"/>
  <c r="BL27" i="34"/>
  <c r="AL27" i="34"/>
  <c r="EL27" i="34"/>
  <c r="LL27" i="34"/>
  <c r="JL27" i="34"/>
  <c r="HL27" i="34"/>
  <c r="FL27" i="34"/>
  <c r="CL27" i="34"/>
  <c r="KL27" i="34"/>
  <c r="KY27" i="34"/>
  <c r="IY27" i="34"/>
  <c r="GY27" i="34"/>
  <c r="EY27" i="34"/>
  <c r="DY27" i="34"/>
  <c r="GL27" i="34"/>
  <c r="IL27" i="34"/>
  <c r="BY27" i="34"/>
  <c r="AY27" i="34"/>
  <c r="DL27" i="34"/>
  <c r="W23" i="34"/>
  <c r="LW23" i="34"/>
  <c r="JW23" i="34"/>
  <c r="HW23" i="34"/>
  <c r="FW23" i="34"/>
  <c r="CW23" i="34"/>
  <c r="LJ23" i="34"/>
  <c r="JJ23" i="34"/>
  <c r="HJ23" i="34"/>
  <c r="FJ23" i="34"/>
  <c r="CJ23" i="34"/>
  <c r="BW23" i="34"/>
  <c r="AW23" i="34"/>
  <c r="KW23" i="34"/>
  <c r="IW23" i="34"/>
  <c r="GW23" i="34"/>
  <c r="EW23" i="34"/>
  <c r="DW23" i="34"/>
  <c r="BJ23" i="34"/>
  <c r="AJ23" i="34"/>
  <c r="KJ23" i="34"/>
  <c r="IJ23" i="34"/>
  <c r="GJ23" i="34"/>
  <c r="EJ23" i="34"/>
  <c r="DJ23" i="34"/>
  <c r="W21" i="34"/>
  <c r="LW21" i="34"/>
  <c r="JW21" i="34"/>
  <c r="HW21" i="34"/>
  <c r="FW21" i="34"/>
  <c r="CW21" i="34"/>
  <c r="LJ21" i="34"/>
  <c r="JJ21" i="34"/>
  <c r="HJ21" i="34"/>
  <c r="FJ21" i="34"/>
  <c r="CJ21" i="34"/>
  <c r="BW21" i="34"/>
  <c r="AW21" i="34"/>
  <c r="KW21" i="34"/>
  <c r="IW21" i="34"/>
  <c r="GW21" i="34"/>
  <c r="EW21" i="34"/>
  <c r="DW21" i="34"/>
  <c r="BJ21" i="34"/>
  <c r="AJ21" i="34"/>
  <c r="KJ21" i="34"/>
  <c r="IJ21" i="34"/>
  <c r="GJ21" i="34"/>
  <c r="EJ21" i="34"/>
  <c r="DJ21" i="34"/>
  <c r="Y13" i="34"/>
  <c r="LY13" i="34"/>
  <c r="JY13" i="34"/>
  <c r="HY13" i="34"/>
  <c r="FY13" i="34"/>
  <c r="CY13" i="34"/>
  <c r="BL13" i="34"/>
  <c r="AL13" i="34"/>
  <c r="GL13" i="34"/>
  <c r="LL13" i="34"/>
  <c r="JL13" i="34"/>
  <c r="HL13" i="34"/>
  <c r="FL13" i="34"/>
  <c r="CL13" i="34"/>
  <c r="IL13" i="34"/>
  <c r="KY13" i="34"/>
  <c r="IY13" i="34"/>
  <c r="GY13" i="34"/>
  <c r="EY13" i="34"/>
  <c r="DY13" i="34"/>
  <c r="KL13" i="34"/>
  <c r="EL13" i="34"/>
  <c r="AY13" i="34"/>
  <c r="BY13" i="34"/>
  <c r="DL13" i="34"/>
  <c r="X20" i="34"/>
  <c r="KX20" i="34"/>
  <c r="IX20" i="34"/>
  <c r="LK20" i="34"/>
  <c r="JK20" i="34"/>
  <c r="LX20" i="34"/>
  <c r="KK20" i="34"/>
  <c r="IK20" i="34"/>
  <c r="JX20" i="34"/>
  <c r="GX20" i="34"/>
  <c r="EK20" i="34"/>
  <c r="FX20" i="34"/>
  <c r="HK20" i="34"/>
  <c r="EX20" i="34"/>
  <c r="GK20" i="34"/>
  <c r="FK20" i="34"/>
  <c r="CX20" i="34"/>
  <c r="DK20" i="34"/>
  <c r="HX20" i="34"/>
  <c r="DX20" i="34"/>
  <c r="BK20" i="34"/>
  <c r="CK20" i="34"/>
  <c r="BX20" i="34"/>
  <c r="AK20" i="34"/>
  <c r="AX20" i="34"/>
  <c r="X32" i="34"/>
  <c r="JK32" i="34"/>
  <c r="JX32" i="34"/>
  <c r="KK32" i="34"/>
  <c r="KX32" i="34"/>
  <c r="LK32" i="34"/>
  <c r="IK32" i="34"/>
  <c r="LX32" i="34"/>
  <c r="IX32" i="34"/>
  <c r="HX32" i="34"/>
  <c r="HK32" i="34"/>
  <c r="GX32" i="34"/>
  <c r="GK32" i="34"/>
  <c r="FX32" i="34"/>
  <c r="FK32" i="34"/>
  <c r="EX32" i="34"/>
  <c r="EK32" i="34"/>
  <c r="DX32" i="34"/>
  <c r="CK32" i="34"/>
  <c r="CX32" i="34"/>
  <c r="DK32" i="34"/>
  <c r="BK32" i="34"/>
  <c r="BX32" i="34"/>
  <c r="AX32" i="34"/>
  <c r="AK32" i="34"/>
  <c r="V22" i="34"/>
  <c r="KV22" i="34"/>
  <c r="LV22" i="34"/>
  <c r="KI22" i="34"/>
  <c r="II22" i="34"/>
  <c r="IV22" i="34"/>
  <c r="JI22" i="34"/>
  <c r="LI22" i="34"/>
  <c r="JV22" i="34"/>
  <c r="HV22" i="34"/>
  <c r="FI22" i="34"/>
  <c r="GV22" i="34"/>
  <c r="EI22" i="34"/>
  <c r="FV22" i="34"/>
  <c r="HI22" i="34"/>
  <c r="GI22" i="34"/>
  <c r="CI22" i="34"/>
  <c r="CV22" i="34"/>
  <c r="EV22" i="34"/>
  <c r="DI22" i="34"/>
  <c r="DV22" i="34"/>
  <c r="BI22" i="34"/>
  <c r="BV22" i="34"/>
  <c r="AI22" i="34"/>
  <c r="AV22" i="34"/>
  <c r="X22" i="34"/>
  <c r="LK22" i="34"/>
  <c r="LX22" i="34"/>
  <c r="KX22" i="34"/>
  <c r="IX22" i="34"/>
  <c r="JK22" i="34"/>
  <c r="JX22" i="34"/>
  <c r="KK22" i="34"/>
  <c r="GX22" i="34"/>
  <c r="EK22" i="34"/>
  <c r="FX22" i="34"/>
  <c r="IK22" i="34"/>
  <c r="HK22" i="34"/>
  <c r="EX22" i="34"/>
  <c r="GK22" i="34"/>
  <c r="FK22" i="34"/>
  <c r="CX22" i="34"/>
  <c r="DK22" i="34"/>
  <c r="DX22" i="34"/>
  <c r="HX22" i="34"/>
  <c r="CK22" i="34"/>
  <c r="BK22" i="34"/>
  <c r="BX22" i="34"/>
  <c r="AX22" i="34"/>
  <c r="AK22" i="34"/>
  <c r="X15" i="34"/>
  <c r="LX15" i="34"/>
  <c r="KK15" i="34"/>
  <c r="IX15" i="34"/>
  <c r="KX15" i="34"/>
  <c r="JK15" i="34"/>
  <c r="JX15" i="34"/>
  <c r="IK15" i="34"/>
  <c r="FK15" i="34"/>
  <c r="HK15" i="34"/>
  <c r="FX15" i="34"/>
  <c r="LK15" i="34"/>
  <c r="HX15" i="34"/>
  <c r="EK15" i="34"/>
  <c r="GK15" i="34"/>
  <c r="EX15" i="34"/>
  <c r="DK15" i="34"/>
  <c r="DX15" i="34"/>
  <c r="CK15" i="34"/>
  <c r="GX15" i="34"/>
  <c r="BX15" i="34"/>
  <c r="CX15" i="34"/>
  <c r="BK15" i="34"/>
  <c r="AK15" i="34"/>
  <c r="AX15" i="34"/>
  <c r="V13" i="34"/>
  <c r="LI13" i="34"/>
  <c r="JV13" i="34"/>
  <c r="LV13" i="34"/>
  <c r="KI13" i="34"/>
  <c r="II13" i="34"/>
  <c r="JI13" i="34"/>
  <c r="KV13" i="34"/>
  <c r="IV13" i="34"/>
  <c r="FI13" i="34"/>
  <c r="FV13" i="34"/>
  <c r="GI13" i="34"/>
  <c r="HI13" i="34"/>
  <c r="EI13" i="34"/>
  <c r="HV13" i="34"/>
  <c r="GV13" i="34"/>
  <c r="EV13" i="34"/>
  <c r="BV13" i="34"/>
  <c r="DV13" i="34"/>
  <c r="CI13" i="34"/>
  <c r="CV13" i="34"/>
  <c r="BI13" i="34"/>
  <c r="DI13" i="34"/>
  <c r="AI13" i="34"/>
  <c r="AV13" i="34"/>
  <c r="V29" i="34"/>
  <c r="KV29" i="34"/>
  <c r="IV29" i="34"/>
  <c r="LI29" i="34"/>
  <c r="LV29" i="34"/>
  <c r="JI29" i="34"/>
  <c r="II29" i="34"/>
  <c r="JV29" i="34"/>
  <c r="KI29" i="34"/>
  <c r="EI29" i="34"/>
  <c r="GI29" i="34"/>
  <c r="EV29" i="34"/>
  <c r="GV29" i="34"/>
  <c r="HI29" i="34"/>
  <c r="HV29" i="34"/>
  <c r="FI29" i="34"/>
  <c r="FV29" i="34"/>
  <c r="DI29" i="34"/>
  <c r="DV29" i="34"/>
  <c r="CI29" i="34"/>
  <c r="CV29" i="34"/>
  <c r="BI29" i="34"/>
  <c r="AI29" i="34"/>
  <c r="BV29" i="34"/>
  <c r="AV29" i="34"/>
  <c r="V6" i="34"/>
  <c r="JI6" i="34"/>
  <c r="KV6" i="34"/>
  <c r="II6" i="34"/>
  <c r="JV6" i="34"/>
  <c r="LI6" i="34"/>
  <c r="IV6" i="34"/>
  <c r="LV6" i="34"/>
  <c r="KI6" i="34"/>
  <c r="GV6" i="34"/>
  <c r="EV6" i="34"/>
  <c r="HI6" i="34"/>
  <c r="FI6" i="34"/>
  <c r="HV6" i="34"/>
  <c r="FV6" i="34"/>
  <c r="GI6" i="34"/>
  <c r="EI6" i="34"/>
  <c r="DI6" i="34"/>
  <c r="DV6" i="34"/>
  <c r="CI6" i="34"/>
  <c r="CV6" i="34"/>
  <c r="AI6" i="34"/>
  <c r="AV6" i="34"/>
  <c r="BV6" i="34"/>
  <c r="BI6" i="34"/>
  <c r="X16" i="34"/>
  <c r="KX16" i="34"/>
  <c r="JK16" i="34"/>
  <c r="LK16" i="34"/>
  <c r="JX16" i="34"/>
  <c r="IK16" i="34"/>
  <c r="LX16" i="34"/>
  <c r="KK16" i="34"/>
  <c r="GX16" i="34"/>
  <c r="EX16" i="34"/>
  <c r="HK16" i="34"/>
  <c r="FK16" i="34"/>
  <c r="IX16" i="34"/>
  <c r="HX16" i="34"/>
  <c r="FX16" i="34"/>
  <c r="GK16" i="34"/>
  <c r="DX16" i="34"/>
  <c r="EK16" i="34"/>
  <c r="DK16" i="34"/>
  <c r="BX16" i="34"/>
  <c r="CK16" i="34"/>
  <c r="CX16" i="34"/>
  <c r="BK16" i="34"/>
  <c r="AK16" i="34"/>
  <c r="AX16" i="34"/>
  <c r="V24" i="34"/>
  <c r="LV24" i="34"/>
  <c r="IV24" i="34"/>
  <c r="JI24" i="34"/>
  <c r="JV24" i="34"/>
  <c r="LI24" i="34"/>
  <c r="II24" i="34"/>
  <c r="KI24" i="34"/>
  <c r="KV24" i="34"/>
  <c r="GV24" i="34"/>
  <c r="FI24" i="34"/>
  <c r="HI24" i="34"/>
  <c r="EI24" i="34"/>
  <c r="FV24" i="34"/>
  <c r="HV24" i="34"/>
  <c r="GI24" i="34"/>
  <c r="CI24" i="34"/>
  <c r="CV24" i="34"/>
  <c r="DI24" i="34"/>
  <c r="DV24" i="34"/>
  <c r="EV24" i="34"/>
  <c r="AV24" i="34"/>
  <c r="BI24" i="34"/>
  <c r="BV24" i="34"/>
  <c r="AI24" i="34"/>
  <c r="X18" i="34"/>
  <c r="KK18" i="34"/>
  <c r="KX18" i="34"/>
  <c r="IK18" i="34"/>
  <c r="LK18" i="34"/>
  <c r="IX18" i="34"/>
  <c r="LX18" i="34"/>
  <c r="JK18" i="34"/>
  <c r="JX18" i="34"/>
  <c r="GX18" i="34"/>
  <c r="EX18" i="34"/>
  <c r="FK18" i="34"/>
  <c r="HK18" i="34"/>
  <c r="FX18" i="34"/>
  <c r="DX18" i="34"/>
  <c r="EK18" i="34"/>
  <c r="CX18" i="34"/>
  <c r="DK18" i="34"/>
  <c r="HX18" i="34"/>
  <c r="GK18" i="34"/>
  <c r="BK18" i="34"/>
  <c r="CK18" i="34"/>
  <c r="BX18" i="34"/>
  <c r="AK18" i="34"/>
  <c r="AX18" i="34"/>
  <c r="X9" i="34"/>
  <c r="IK9" i="34"/>
  <c r="KX9" i="34"/>
  <c r="IX9" i="34"/>
  <c r="LK9" i="34"/>
  <c r="JK9" i="34"/>
  <c r="LX9" i="34"/>
  <c r="JX9" i="34"/>
  <c r="KK9" i="34"/>
  <c r="HX9" i="34"/>
  <c r="FX9" i="34"/>
  <c r="GK9" i="34"/>
  <c r="EK9" i="34"/>
  <c r="GX9" i="34"/>
  <c r="EX9" i="34"/>
  <c r="HK9" i="34"/>
  <c r="FK9" i="34"/>
  <c r="DK9" i="34"/>
  <c r="DX9" i="34"/>
  <c r="CK9" i="34"/>
  <c r="CX9" i="34"/>
  <c r="BX9" i="34"/>
  <c r="BK9" i="34"/>
  <c r="AX9" i="34"/>
  <c r="AK9" i="34"/>
  <c r="V9" i="34"/>
  <c r="KI9" i="34"/>
  <c r="II9" i="34"/>
  <c r="KV9" i="34"/>
  <c r="IV9" i="34"/>
  <c r="LV9" i="34"/>
  <c r="JV9" i="34"/>
  <c r="LI9" i="34"/>
  <c r="JI9" i="34"/>
  <c r="HI9" i="34"/>
  <c r="FI9" i="34"/>
  <c r="HV9" i="34"/>
  <c r="FV9" i="34"/>
  <c r="GI9" i="34"/>
  <c r="EI9" i="34"/>
  <c r="EV9" i="34"/>
  <c r="GV9" i="34"/>
  <c r="CV9" i="34"/>
  <c r="DI9" i="34"/>
  <c r="DV9" i="34"/>
  <c r="CI9" i="34"/>
  <c r="AV9" i="34"/>
  <c r="AI9" i="34"/>
  <c r="BV9" i="34"/>
  <c r="BI9" i="34"/>
  <c r="J21" i="34"/>
  <c r="C21" i="34"/>
  <c r="B21" i="34" s="1"/>
  <c r="W21" i="33"/>
  <c r="J21" i="33"/>
  <c r="C21" i="33"/>
  <c r="B21" i="33" s="1"/>
  <c r="C8" i="34"/>
  <c r="B8" i="34" s="1"/>
  <c r="J8" i="34"/>
  <c r="W8" i="33"/>
  <c r="J8" i="33"/>
  <c r="C8" i="33"/>
  <c r="B8" i="33" s="1"/>
  <c r="J30" i="34"/>
  <c r="C30" i="34"/>
  <c r="B30" i="34" s="1"/>
  <c r="W30" i="33"/>
  <c r="J30" i="33"/>
  <c r="C30" i="33"/>
  <c r="B30" i="33" s="1"/>
  <c r="C27" i="34"/>
  <c r="B27" i="34" s="1"/>
  <c r="W27" i="33"/>
  <c r="J27" i="34"/>
  <c r="J27" i="33"/>
  <c r="C27" i="33"/>
  <c r="B27" i="33" s="1"/>
  <c r="V9" i="33"/>
  <c r="I9" i="33"/>
  <c r="X32" i="33"/>
  <c r="K32" i="33"/>
  <c r="I9" i="34"/>
  <c r="V29" i="33"/>
  <c r="I29" i="33"/>
  <c r="X18" i="33"/>
  <c r="K18" i="33"/>
  <c r="X20" i="33"/>
  <c r="K20" i="33"/>
  <c r="J11" i="34"/>
  <c r="C11" i="34"/>
  <c r="B11" i="34" s="1"/>
  <c r="W11" i="33"/>
  <c r="J11" i="33"/>
  <c r="C11" i="33"/>
  <c r="B11" i="33" s="1"/>
  <c r="V13" i="33"/>
  <c r="I13" i="33"/>
  <c r="X16" i="33"/>
  <c r="K16" i="33"/>
  <c r="X22" i="33"/>
  <c r="K22" i="33"/>
  <c r="V24" i="33"/>
  <c r="I24" i="33"/>
  <c r="L31" i="34"/>
  <c r="E31" i="34"/>
  <c r="D31" i="34" s="1"/>
  <c r="Y31" i="33"/>
  <c r="E31" i="33"/>
  <c r="D31" i="33" s="1"/>
  <c r="L31" i="33"/>
  <c r="L27" i="34"/>
  <c r="E27" i="34"/>
  <c r="D27" i="34" s="1"/>
  <c r="Y27" i="33"/>
  <c r="E27" i="33"/>
  <c r="D27" i="33" s="1"/>
  <c r="L27" i="33"/>
  <c r="L13" i="34"/>
  <c r="Y13" i="33"/>
  <c r="E13" i="34"/>
  <c r="D13" i="34" s="1"/>
  <c r="E13" i="33"/>
  <c r="D13" i="33" s="1"/>
  <c r="L13" i="33"/>
  <c r="J28" i="34"/>
  <c r="C28" i="34"/>
  <c r="B28" i="34" s="1"/>
  <c r="W28" i="33"/>
  <c r="J28" i="33"/>
  <c r="C28" i="33"/>
  <c r="B28" i="33" s="1"/>
  <c r="I6" i="34"/>
  <c r="W23" i="33"/>
  <c r="J23" i="34"/>
  <c r="C23" i="34"/>
  <c r="B23" i="34" s="1"/>
  <c r="C23" i="33"/>
  <c r="B23" i="33" s="1"/>
  <c r="J23" i="33"/>
  <c r="L6" i="34"/>
  <c r="Y6" i="33"/>
  <c r="E6" i="34"/>
  <c r="D6" i="34" s="1"/>
  <c r="E6" i="33"/>
  <c r="D6" i="33" s="1"/>
  <c r="L6" i="33"/>
  <c r="Y7" i="33"/>
  <c r="L7" i="34"/>
  <c r="E7" i="34"/>
  <c r="D7" i="34" s="1"/>
  <c r="E7" i="33"/>
  <c r="D7" i="33" s="1"/>
  <c r="L7" i="33"/>
  <c r="I22" i="34"/>
  <c r="L29" i="34"/>
  <c r="E29" i="34"/>
  <c r="D29" i="34" s="1"/>
  <c r="Y29" i="33"/>
  <c r="E29" i="33"/>
  <c r="D29" i="33" s="1"/>
  <c r="L29" i="33"/>
  <c r="E24" i="34"/>
  <c r="D24" i="34" s="1"/>
  <c r="Y24" i="33"/>
  <c r="L24" i="34"/>
  <c r="E24" i="33"/>
  <c r="D24" i="33" s="1"/>
  <c r="L24" i="33"/>
  <c r="E30" i="34"/>
  <c r="D30" i="34" s="1"/>
  <c r="L30" i="34"/>
  <c r="Y30" i="33"/>
  <c r="L30" i="33"/>
  <c r="E30" i="33"/>
  <c r="D30" i="33" s="1"/>
  <c r="K20" i="34"/>
  <c r="I13" i="34"/>
  <c r="K32" i="34"/>
  <c r="V22" i="33"/>
  <c r="I22" i="33"/>
  <c r="X15" i="33"/>
  <c r="K15" i="33"/>
  <c r="X9" i="33"/>
  <c r="K9" i="33"/>
  <c r="K15" i="34"/>
  <c r="K9" i="34"/>
  <c r="C31" i="34"/>
  <c r="B31" i="34" s="1"/>
  <c r="W31" i="33"/>
  <c r="J31" i="34"/>
  <c r="C31" i="33"/>
  <c r="B31" i="33" s="1"/>
  <c r="J31" i="33"/>
  <c r="V6" i="33"/>
  <c r="I6" i="33"/>
  <c r="I29" i="34"/>
  <c r="K18" i="34"/>
  <c r="K16" i="34"/>
  <c r="K22" i="34"/>
  <c r="I24" i="34"/>
  <c r="Q6" i="12"/>
  <c r="T7" i="12"/>
  <c r="Q7" i="12"/>
  <c r="Q5" i="12"/>
  <c r="T4" i="12"/>
  <c r="S5" i="12"/>
  <c r="B8" i="10"/>
  <c r="S29" i="10" s="1"/>
  <c r="U5" i="12"/>
  <c r="S6" i="12"/>
  <c r="U6" i="12"/>
  <c r="Q4" i="12"/>
  <c r="S4" i="12"/>
  <c r="T5" i="12"/>
  <c r="S7" i="12"/>
  <c r="U7" i="12"/>
  <c r="T6" i="12"/>
  <c r="U4" i="12"/>
  <c r="T7" i="11"/>
  <c r="U5" i="11"/>
  <c r="S4" i="11"/>
  <c r="Q6" i="11"/>
  <c r="T4" i="11"/>
  <c r="T5" i="11"/>
  <c r="Q4" i="11"/>
  <c r="S5" i="11"/>
  <c r="T6" i="11"/>
  <c r="S6" i="11"/>
  <c r="U6" i="11"/>
  <c r="U4" i="11"/>
  <c r="Q7" i="11"/>
  <c r="U7" i="11"/>
  <c r="S7" i="11"/>
  <c r="Q5" i="11"/>
  <c r="Q35" i="11"/>
  <c r="T35" i="12"/>
  <c r="Q28" i="11"/>
  <c r="H19" i="11"/>
  <c r="AA24" i="11" s="1"/>
  <c r="T25" i="11"/>
  <c r="S19" i="11"/>
  <c r="S25" i="11"/>
  <c r="Q18" i="11"/>
  <c r="Q20" i="11"/>
  <c r="J18" i="11"/>
  <c r="AB18" i="11" s="1"/>
  <c r="T30" i="11"/>
  <c r="S33" i="11"/>
  <c r="S20" i="11"/>
  <c r="S30" i="11"/>
  <c r="Q30" i="11"/>
  <c r="I18" i="11"/>
  <c r="AA23" i="11" s="1"/>
  <c r="T20" i="11"/>
  <c r="Q23" i="11"/>
  <c r="T19" i="11"/>
  <c r="Q24" i="11"/>
  <c r="S23" i="11"/>
  <c r="T34" i="11"/>
  <c r="T24" i="11"/>
  <c r="S28" i="11"/>
  <c r="Q19" i="11"/>
  <c r="T33" i="11"/>
  <c r="K20" i="11"/>
  <c r="S34" i="11"/>
  <c r="Q34" i="11"/>
  <c r="S24" i="11"/>
  <c r="I20" i="11"/>
  <c r="AC20" i="11" s="1"/>
  <c r="T35" i="11"/>
  <c r="T23" i="11"/>
  <c r="J19" i="11"/>
  <c r="AA33" i="11" s="1"/>
  <c r="T28" i="11"/>
  <c r="Q33" i="11"/>
  <c r="T28" i="12"/>
  <c r="Q33" i="12"/>
  <c r="T25" i="12"/>
  <c r="S34" i="12"/>
  <c r="H20" i="11"/>
  <c r="AB20" i="11" s="1"/>
  <c r="S25" i="12"/>
  <c r="S35" i="12"/>
  <c r="Q19" i="12"/>
  <c r="S28" i="12"/>
  <c r="T34" i="12"/>
  <c r="Q29" i="12"/>
  <c r="S18" i="11"/>
  <c r="H21" i="11"/>
  <c r="AB25" i="11" s="1"/>
  <c r="J18" i="12"/>
  <c r="T29" i="12"/>
  <c r="S30" i="12"/>
  <c r="K20" i="12"/>
  <c r="AC29" i="12" s="1"/>
  <c r="H20" i="12"/>
  <c r="AA29" i="12" s="1"/>
  <c r="S20" i="12"/>
  <c r="Q18" i="12"/>
  <c r="T29" i="11"/>
  <c r="T19" i="12"/>
  <c r="T18" i="11"/>
  <c r="S35" i="11"/>
  <c r="S29" i="12"/>
  <c r="J21" i="11"/>
  <c r="AC35" i="11" s="1"/>
  <c r="S29" i="11"/>
  <c r="J21" i="12"/>
  <c r="J19" i="12"/>
  <c r="S24" i="12"/>
  <c r="I21" i="12"/>
  <c r="T24" i="12"/>
  <c r="K18" i="12"/>
  <c r="Q24" i="12"/>
  <c r="K19" i="12"/>
  <c r="T20" i="12"/>
  <c r="S19" i="12"/>
  <c r="T30" i="12"/>
  <c r="Q30" i="12"/>
  <c r="H19" i="12"/>
  <c r="T23" i="12"/>
  <c r="S23" i="12"/>
  <c r="Q23" i="12"/>
  <c r="S23" i="8"/>
  <c r="T28" i="8"/>
  <c r="Q18" i="8"/>
  <c r="S28" i="8"/>
  <c r="I18" i="8"/>
  <c r="J18" i="8"/>
  <c r="Q23" i="8"/>
  <c r="K18" i="8"/>
  <c r="S18" i="8"/>
  <c r="T18" i="8"/>
  <c r="T23" i="8"/>
  <c r="Q28" i="8"/>
  <c r="Q28" i="12"/>
  <c r="T18" i="12"/>
  <c r="Q25" i="11"/>
  <c r="I21" i="11"/>
  <c r="AB35" i="11" s="1"/>
  <c r="K19" i="11"/>
  <c r="AB33" i="11" s="1"/>
  <c r="S18" i="12"/>
  <c r="Q35" i="12"/>
  <c r="Q29" i="11"/>
  <c r="Q25" i="12"/>
  <c r="H21" i="12"/>
  <c r="I18" i="12"/>
  <c r="Q20" i="12"/>
  <c r="K18" i="11"/>
  <c r="S33" i="12"/>
  <c r="T33" i="12"/>
  <c r="Q34" i="12"/>
  <c r="T6" i="8"/>
  <c r="H19" i="8"/>
  <c r="S24" i="8"/>
  <c r="T19" i="8"/>
  <c r="Q29" i="8"/>
  <c r="T25" i="8"/>
  <c r="Q34" i="8"/>
  <c r="K20" i="8"/>
  <c r="T33" i="8"/>
  <c r="T34" i="8"/>
  <c r="H21" i="8"/>
  <c r="S5" i="8"/>
  <c r="T24" i="8"/>
  <c r="Q19" i="8"/>
  <c r="Q6" i="8"/>
  <c r="U6" i="8"/>
  <c r="U4" i="8"/>
  <c r="T30" i="8"/>
  <c r="Q33" i="8"/>
  <c r="S34" i="8"/>
  <c r="S4" i="8"/>
  <c r="I20" i="8"/>
  <c r="T29" i="8"/>
  <c r="U5" i="8"/>
  <c r="Q25" i="8"/>
  <c r="S33" i="8"/>
  <c r="S20" i="8"/>
  <c r="T5" i="8"/>
  <c r="J19" i="8"/>
  <c r="S29" i="8"/>
  <c r="T35" i="8"/>
  <c r="Q30" i="8"/>
  <c r="Q7" i="8"/>
  <c r="U7" i="8"/>
  <c r="T20" i="8"/>
  <c r="T4" i="8"/>
  <c r="K19" i="8"/>
  <c r="S35" i="8"/>
  <c r="Q5" i="8"/>
  <c r="S6" i="8"/>
  <c r="Q24" i="8"/>
  <c r="Q35" i="8"/>
  <c r="J21" i="8"/>
  <c r="I21" i="8"/>
  <c r="S7" i="8"/>
  <c r="S30" i="8"/>
  <c r="T7" i="8"/>
  <c r="H20" i="8"/>
  <c r="S19" i="8"/>
  <c r="S25" i="8"/>
  <c r="Q20" i="8"/>
  <c r="Q4" i="8"/>
  <c r="I20" i="12"/>
  <c r="Q18" i="10" l="1"/>
  <c r="J21" i="10"/>
  <c r="AC35" i="10" s="1"/>
  <c r="Q35" i="10"/>
  <c r="J19" i="10"/>
  <c r="AA33" i="10" s="1"/>
  <c r="S34" i="10"/>
  <c r="K20" i="10"/>
  <c r="AC34" i="10" s="1"/>
  <c r="Q33" i="10"/>
  <c r="S30" i="10"/>
  <c r="Q20" i="10"/>
  <c r="H21" i="10"/>
  <c r="AB25" i="10" s="1"/>
  <c r="Q23" i="10"/>
  <c r="T24" i="10"/>
  <c r="H19" i="10"/>
  <c r="AA19" i="10" s="1"/>
  <c r="T25" i="10"/>
  <c r="Q28" i="10"/>
  <c r="S35" i="10"/>
  <c r="S19" i="10"/>
  <c r="Q34" i="10"/>
  <c r="LK24" i="33"/>
  <c r="LX24" i="33"/>
  <c r="KX24" i="33"/>
  <c r="IK24" i="33"/>
  <c r="KK24" i="33"/>
  <c r="IX24" i="33"/>
  <c r="HK24" i="33"/>
  <c r="JX24" i="33"/>
  <c r="HX24" i="33"/>
  <c r="JK24" i="33"/>
  <c r="GX24" i="33"/>
  <c r="FK24" i="33"/>
  <c r="DX24" i="33"/>
  <c r="FX24" i="33"/>
  <c r="EK24" i="33"/>
  <c r="EX24" i="33"/>
  <c r="DK24" i="33"/>
  <c r="GK24" i="33"/>
  <c r="BX24" i="33"/>
  <c r="CK24" i="33"/>
  <c r="AX24" i="33"/>
  <c r="CX24" i="33"/>
  <c r="BK24" i="33"/>
  <c r="AK24" i="33"/>
  <c r="LX6" i="33"/>
  <c r="LK6" i="33"/>
  <c r="KK6" i="33"/>
  <c r="KX6" i="33"/>
  <c r="HK6" i="33"/>
  <c r="HX6" i="33"/>
  <c r="IK6" i="33"/>
  <c r="IX6" i="33"/>
  <c r="JX6" i="33"/>
  <c r="JK6" i="33"/>
  <c r="GK6" i="33"/>
  <c r="EX6" i="33"/>
  <c r="GX6" i="33"/>
  <c r="DK6" i="33"/>
  <c r="FK6" i="33"/>
  <c r="FX6" i="33"/>
  <c r="BK6" i="33"/>
  <c r="CX6" i="33"/>
  <c r="EK6" i="33"/>
  <c r="BX6" i="33"/>
  <c r="DX6" i="33"/>
  <c r="CK6" i="33"/>
  <c r="AK6" i="33"/>
  <c r="AX6" i="33"/>
  <c r="LK13" i="33"/>
  <c r="LX13" i="33"/>
  <c r="HK13" i="33"/>
  <c r="JX13" i="33"/>
  <c r="IX13" i="33"/>
  <c r="KX13" i="33"/>
  <c r="HX13" i="33"/>
  <c r="KK13" i="33"/>
  <c r="IK13" i="33"/>
  <c r="JK13" i="33"/>
  <c r="DK13" i="33"/>
  <c r="GK13" i="33"/>
  <c r="EX13" i="33"/>
  <c r="FK13" i="33"/>
  <c r="DX13" i="33"/>
  <c r="GX13" i="33"/>
  <c r="EK13" i="33"/>
  <c r="BX13" i="33"/>
  <c r="CK13" i="33"/>
  <c r="BK13" i="33"/>
  <c r="FX13" i="33"/>
  <c r="CX13" i="33"/>
  <c r="AX13" i="33"/>
  <c r="AK13" i="33"/>
  <c r="LV8" i="33"/>
  <c r="LI8" i="33"/>
  <c r="JI8" i="33"/>
  <c r="JV8" i="33"/>
  <c r="KI8" i="33"/>
  <c r="KV8" i="33"/>
  <c r="HI8" i="33"/>
  <c r="HV8" i="33"/>
  <c r="IV8" i="33"/>
  <c r="II8" i="33"/>
  <c r="FV8" i="33"/>
  <c r="DV8" i="33"/>
  <c r="GI8" i="33"/>
  <c r="EI8" i="33"/>
  <c r="GV8" i="33"/>
  <c r="EV8" i="33"/>
  <c r="CI8" i="33"/>
  <c r="FI8" i="33"/>
  <c r="BI8" i="33"/>
  <c r="CV8" i="33"/>
  <c r="BV8" i="33"/>
  <c r="DI8" i="33"/>
  <c r="AI8" i="33"/>
  <c r="AV8" i="33"/>
  <c r="KK30" i="33"/>
  <c r="IX30" i="33"/>
  <c r="HK30" i="33"/>
  <c r="LK30" i="33"/>
  <c r="LX30" i="33"/>
  <c r="HX30" i="33"/>
  <c r="KX30" i="33"/>
  <c r="JK30" i="33"/>
  <c r="JX30" i="33"/>
  <c r="IK30" i="33"/>
  <c r="GK30" i="33"/>
  <c r="FK30" i="33"/>
  <c r="EK30" i="33"/>
  <c r="DX30" i="33"/>
  <c r="EX30" i="33"/>
  <c r="FX30" i="33"/>
  <c r="GX30" i="33"/>
  <c r="DK30" i="33"/>
  <c r="CK30" i="33"/>
  <c r="BK30" i="33"/>
  <c r="AK30" i="33"/>
  <c r="CX30" i="33"/>
  <c r="AX30" i="33"/>
  <c r="BX30" i="33"/>
  <c r="LV28" i="33"/>
  <c r="JV28" i="33"/>
  <c r="II28" i="33"/>
  <c r="IV28" i="33"/>
  <c r="KI28" i="33"/>
  <c r="HI28" i="33"/>
  <c r="LI28" i="33"/>
  <c r="KV28" i="33"/>
  <c r="HV28" i="33"/>
  <c r="JI28" i="33"/>
  <c r="FV28" i="33"/>
  <c r="EI28" i="33"/>
  <c r="EV28" i="33"/>
  <c r="DI28" i="33"/>
  <c r="GI28" i="33"/>
  <c r="GV28" i="33"/>
  <c r="FI28" i="33"/>
  <c r="CI28" i="33"/>
  <c r="CV28" i="33"/>
  <c r="AI28" i="33"/>
  <c r="AV28" i="33"/>
  <c r="DV28" i="33"/>
  <c r="BI28" i="33"/>
  <c r="BV28" i="33"/>
  <c r="JK31" i="33"/>
  <c r="HX31" i="33"/>
  <c r="LK31" i="33"/>
  <c r="JX31" i="33"/>
  <c r="LX31" i="33"/>
  <c r="IK31" i="33"/>
  <c r="KK31" i="33"/>
  <c r="KX31" i="33"/>
  <c r="IX31" i="33"/>
  <c r="HK31" i="33"/>
  <c r="GK31" i="33"/>
  <c r="GX31" i="33"/>
  <c r="FK31" i="33"/>
  <c r="EK31" i="33"/>
  <c r="DX31" i="33"/>
  <c r="EX31" i="33"/>
  <c r="DK31" i="33"/>
  <c r="FX31" i="33"/>
  <c r="CK31" i="33"/>
  <c r="AX31" i="33"/>
  <c r="BK31" i="33"/>
  <c r="CX31" i="33"/>
  <c r="BX31" i="33"/>
  <c r="AK31" i="33"/>
  <c r="HI31" i="33"/>
  <c r="KV31" i="33"/>
  <c r="IV31" i="33"/>
  <c r="JI31" i="33"/>
  <c r="HV31" i="33"/>
  <c r="LI31" i="33"/>
  <c r="JV31" i="33"/>
  <c r="KI31" i="33"/>
  <c r="LV31" i="33"/>
  <c r="II31" i="33"/>
  <c r="DI31" i="33"/>
  <c r="GI31" i="33"/>
  <c r="GV31" i="33"/>
  <c r="FI31" i="33"/>
  <c r="DV31" i="33"/>
  <c r="EV31" i="33"/>
  <c r="FV31" i="33"/>
  <c r="EI31" i="33"/>
  <c r="AI31" i="33"/>
  <c r="CI31" i="33"/>
  <c r="BI31" i="33"/>
  <c r="CV31" i="33"/>
  <c r="BV31" i="33"/>
  <c r="AV31" i="33"/>
  <c r="LX7" i="33"/>
  <c r="LK7" i="33"/>
  <c r="KK7" i="33"/>
  <c r="KX7" i="33"/>
  <c r="HK7" i="33"/>
  <c r="HX7" i="33"/>
  <c r="IK7" i="33"/>
  <c r="IX7" i="33"/>
  <c r="JX7" i="33"/>
  <c r="GK7" i="33"/>
  <c r="EK7" i="33"/>
  <c r="GX7" i="33"/>
  <c r="EX7" i="33"/>
  <c r="JK7" i="33"/>
  <c r="DK7" i="33"/>
  <c r="FK7" i="33"/>
  <c r="BX7" i="33"/>
  <c r="DX7" i="33"/>
  <c r="CK7" i="33"/>
  <c r="FX7" i="33"/>
  <c r="BK7" i="33"/>
  <c r="CX7" i="33"/>
  <c r="AK7" i="33"/>
  <c r="AX7" i="33"/>
  <c r="KI30" i="33"/>
  <c r="IV30" i="33"/>
  <c r="HI30" i="33"/>
  <c r="LI30" i="33"/>
  <c r="LV30" i="33"/>
  <c r="HV30" i="33"/>
  <c r="KV30" i="33"/>
  <c r="JI30" i="33"/>
  <c r="JV30" i="33"/>
  <c r="II30" i="33"/>
  <c r="GI30" i="33"/>
  <c r="FI30" i="33"/>
  <c r="DI30" i="33"/>
  <c r="DV30" i="33"/>
  <c r="EV30" i="33"/>
  <c r="GV30" i="33"/>
  <c r="EI30" i="33"/>
  <c r="FV30" i="33"/>
  <c r="BV30" i="33"/>
  <c r="CI30" i="33"/>
  <c r="BI30" i="33"/>
  <c r="AI30" i="33"/>
  <c r="CV30" i="33"/>
  <c r="AV30" i="33"/>
  <c r="LJ17" i="33"/>
  <c r="LW17" i="33"/>
  <c r="IW17" i="33"/>
  <c r="HJ17" i="33"/>
  <c r="KJ17" i="33"/>
  <c r="JW17" i="33"/>
  <c r="IJ17" i="33"/>
  <c r="KW17" i="33"/>
  <c r="JJ17" i="33"/>
  <c r="HW17" i="33"/>
  <c r="FJ17" i="33"/>
  <c r="DW17" i="33"/>
  <c r="GW17" i="33"/>
  <c r="DJ17" i="33"/>
  <c r="GJ17" i="33"/>
  <c r="EW17" i="33"/>
  <c r="FW17" i="33"/>
  <c r="EJ17" i="33"/>
  <c r="CJ17" i="33"/>
  <c r="CW17" i="33"/>
  <c r="BJ17" i="33"/>
  <c r="BW17" i="33"/>
  <c r="AJ17" i="33"/>
  <c r="AW17" i="33"/>
  <c r="LX29" i="33"/>
  <c r="HK29" i="33"/>
  <c r="IX29" i="33"/>
  <c r="KK29" i="33"/>
  <c r="HX29" i="33"/>
  <c r="JK29" i="33"/>
  <c r="KX29" i="33"/>
  <c r="LK29" i="33"/>
  <c r="JX29" i="33"/>
  <c r="IK29" i="33"/>
  <c r="GK29" i="33"/>
  <c r="FK29" i="33"/>
  <c r="DX29" i="33"/>
  <c r="GX29" i="33"/>
  <c r="FX29" i="33"/>
  <c r="EK29" i="33"/>
  <c r="EX29" i="33"/>
  <c r="DK29" i="33"/>
  <c r="CX29" i="33"/>
  <c r="BK29" i="33"/>
  <c r="AK29" i="33"/>
  <c r="AX29" i="33"/>
  <c r="BX29" i="33"/>
  <c r="CK29" i="33"/>
  <c r="LI23" i="33"/>
  <c r="LV23" i="33"/>
  <c r="KI23" i="33"/>
  <c r="KV23" i="33"/>
  <c r="JI23" i="33"/>
  <c r="HV23" i="33"/>
  <c r="JV23" i="33"/>
  <c r="II23" i="33"/>
  <c r="HI23" i="33"/>
  <c r="IV23" i="33"/>
  <c r="DI23" i="33"/>
  <c r="GI23" i="33"/>
  <c r="DV23" i="33"/>
  <c r="EI23" i="33"/>
  <c r="FI23" i="33"/>
  <c r="GV23" i="33"/>
  <c r="EV23" i="33"/>
  <c r="FV23" i="33"/>
  <c r="CV23" i="33"/>
  <c r="BI23" i="33"/>
  <c r="BV23" i="33"/>
  <c r="AV23" i="33"/>
  <c r="AI23" i="33"/>
  <c r="CI23" i="33"/>
  <c r="KK27" i="33"/>
  <c r="IX27" i="33"/>
  <c r="KX27" i="33"/>
  <c r="JK27" i="33"/>
  <c r="HK27" i="33"/>
  <c r="LK27" i="33"/>
  <c r="LX27" i="33"/>
  <c r="HX27" i="33"/>
  <c r="JX27" i="33"/>
  <c r="IK27" i="33"/>
  <c r="EX27" i="33"/>
  <c r="DK27" i="33"/>
  <c r="GK27" i="33"/>
  <c r="GX27" i="33"/>
  <c r="EK27" i="33"/>
  <c r="DX27" i="33"/>
  <c r="FX27" i="33"/>
  <c r="CX27" i="33"/>
  <c r="BK27" i="33"/>
  <c r="BX27" i="33"/>
  <c r="FK27" i="33"/>
  <c r="AX27" i="33"/>
  <c r="AK27" i="33"/>
  <c r="CK27" i="33"/>
  <c r="LV21" i="33"/>
  <c r="LI21" i="33"/>
  <c r="JV21" i="33"/>
  <c r="II21" i="33"/>
  <c r="KI21" i="33"/>
  <c r="JI21" i="33"/>
  <c r="HV21" i="33"/>
  <c r="KV21" i="33"/>
  <c r="GV21" i="33"/>
  <c r="EV21" i="33"/>
  <c r="IV21" i="33"/>
  <c r="DI21" i="33"/>
  <c r="HI21" i="33"/>
  <c r="FI21" i="33"/>
  <c r="GI21" i="33"/>
  <c r="EI21" i="33"/>
  <c r="FV21" i="33"/>
  <c r="DV21" i="33"/>
  <c r="BV21" i="33"/>
  <c r="CI21" i="33"/>
  <c r="BI21" i="33"/>
  <c r="CV21" i="33"/>
  <c r="AI21" i="33"/>
  <c r="AV21" i="33"/>
  <c r="LV11" i="33"/>
  <c r="LI11" i="33"/>
  <c r="KV11" i="33"/>
  <c r="KI11" i="33"/>
  <c r="JV11" i="33"/>
  <c r="JI11" i="33"/>
  <c r="IV11" i="33"/>
  <c r="II11" i="33"/>
  <c r="HV11" i="33"/>
  <c r="HI11" i="33"/>
  <c r="GV11" i="33"/>
  <c r="DV11" i="33"/>
  <c r="FV11" i="33"/>
  <c r="EI11" i="33"/>
  <c r="GI11" i="33"/>
  <c r="EV11" i="33"/>
  <c r="FI11" i="33"/>
  <c r="CV11" i="33"/>
  <c r="BV11" i="33"/>
  <c r="CI11" i="33"/>
  <c r="BI11" i="33"/>
  <c r="AV11" i="33"/>
  <c r="AI11" i="33"/>
  <c r="DI11" i="33"/>
  <c r="II27" i="33"/>
  <c r="KI27" i="33"/>
  <c r="IV27" i="33"/>
  <c r="KV27" i="33"/>
  <c r="JI27" i="33"/>
  <c r="HI27" i="33"/>
  <c r="LI27" i="33"/>
  <c r="JV27" i="33"/>
  <c r="LV27" i="33"/>
  <c r="HV27" i="33"/>
  <c r="FV27" i="33"/>
  <c r="EI27" i="33"/>
  <c r="EV27" i="33"/>
  <c r="DI27" i="33"/>
  <c r="GV27" i="33"/>
  <c r="GI27" i="33"/>
  <c r="DV27" i="33"/>
  <c r="FI27" i="33"/>
  <c r="CI27" i="33"/>
  <c r="AI27" i="33"/>
  <c r="CV27" i="33"/>
  <c r="BI27" i="33"/>
  <c r="AV27" i="33"/>
  <c r="BV27" i="33"/>
  <c r="W17" i="34"/>
  <c r="LW17" i="34"/>
  <c r="JW17" i="34"/>
  <c r="HW17" i="34"/>
  <c r="FW17" i="34"/>
  <c r="CW17" i="34"/>
  <c r="BJ17" i="34"/>
  <c r="AJ17" i="34"/>
  <c r="LJ17" i="34"/>
  <c r="JJ17" i="34"/>
  <c r="HJ17" i="34"/>
  <c r="FJ17" i="34"/>
  <c r="CJ17" i="34"/>
  <c r="KW17" i="34"/>
  <c r="IW17" i="34"/>
  <c r="GW17" i="34"/>
  <c r="EW17" i="34"/>
  <c r="DW17" i="34"/>
  <c r="KJ17" i="34"/>
  <c r="IJ17" i="34"/>
  <c r="GJ17" i="34"/>
  <c r="EJ17" i="34"/>
  <c r="DJ17" i="34"/>
  <c r="BW17" i="34"/>
  <c r="AW17" i="34"/>
  <c r="X29" i="34"/>
  <c r="LX29" i="34"/>
  <c r="JK29" i="34"/>
  <c r="JX29" i="34"/>
  <c r="IK29" i="34"/>
  <c r="KX29" i="34"/>
  <c r="IX29" i="34"/>
  <c r="KK29" i="34"/>
  <c r="GX29" i="34"/>
  <c r="HK29" i="34"/>
  <c r="FK29" i="34"/>
  <c r="LK29" i="34"/>
  <c r="GK29" i="34"/>
  <c r="EX29" i="34"/>
  <c r="FX29" i="34"/>
  <c r="EK29" i="34"/>
  <c r="DX29" i="34"/>
  <c r="CK29" i="34"/>
  <c r="CX29" i="34"/>
  <c r="DK29" i="34"/>
  <c r="HX29" i="34"/>
  <c r="BK29" i="34"/>
  <c r="AX29" i="34"/>
  <c r="BX29" i="34"/>
  <c r="AK29" i="34"/>
  <c r="X27" i="34"/>
  <c r="LX27" i="34"/>
  <c r="IK27" i="34"/>
  <c r="KK27" i="34"/>
  <c r="IX27" i="34"/>
  <c r="KX27" i="34"/>
  <c r="LK27" i="34"/>
  <c r="JK27" i="34"/>
  <c r="HX27" i="34"/>
  <c r="JX27" i="34"/>
  <c r="HK27" i="34"/>
  <c r="GK27" i="34"/>
  <c r="FK27" i="34"/>
  <c r="EK27" i="34"/>
  <c r="GX27" i="34"/>
  <c r="FX27" i="34"/>
  <c r="EX27" i="34"/>
  <c r="DK27" i="34"/>
  <c r="DX27" i="34"/>
  <c r="CK27" i="34"/>
  <c r="CX27" i="34"/>
  <c r="AX27" i="34"/>
  <c r="BK27" i="34"/>
  <c r="BX27" i="34"/>
  <c r="AK27" i="34"/>
  <c r="V31" i="34"/>
  <c r="KV31" i="34"/>
  <c r="LI31" i="34"/>
  <c r="IV31" i="34"/>
  <c r="JI31" i="34"/>
  <c r="LV31" i="34"/>
  <c r="II31" i="34"/>
  <c r="JV31" i="34"/>
  <c r="KI31" i="34"/>
  <c r="HV31" i="34"/>
  <c r="HI31" i="34"/>
  <c r="GV31" i="34"/>
  <c r="GI31" i="34"/>
  <c r="FV31" i="34"/>
  <c r="FI31" i="34"/>
  <c r="EV31" i="34"/>
  <c r="EI31" i="34"/>
  <c r="DV31" i="34"/>
  <c r="CI31" i="34"/>
  <c r="CV31" i="34"/>
  <c r="DI31" i="34"/>
  <c r="BV31" i="34"/>
  <c r="AI31" i="34"/>
  <c r="BI31" i="34"/>
  <c r="AV31" i="34"/>
  <c r="V21" i="34"/>
  <c r="KI21" i="34"/>
  <c r="II21" i="34"/>
  <c r="KV21" i="34"/>
  <c r="LI21" i="34"/>
  <c r="IV21" i="34"/>
  <c r="LV21" i="34"/>
  <c r="JV21" i="34"/>
  <c r="JI21" i="34"/>
  <c r="HV21" i="34"/>
  <c r="FI21" i="34"/>
  <c r="GV21" i="34"/>
  <c r="EI21" i="34"/>
  <c r="FV21" i="34"/>
  <c r="HI21" i="34"/>
  <c r="GI21" i="34"/>
  <c r="DV21" i="34"/>
  <c r="CI21" i="34"/>
  <c r="EV21" i="34"/>
  <c r="CV21" i="34"/>
  <c r="DI21" i="34"/>
  <c r="BI21" i="34"/>
  <c r="BV21" i="34"/>
  <c r="AI21" i="34"/>
  <c r="AV21" i="34"/>
  <c r="X6" i="34"/>
  <c r="IK6" i="34"/>
  <c r="JX6" i="34"/>
  <c r="LK6" i="34"/>
  <c r="IX6" i="34"/>
  <c r="KK6" i="34"/>
  <c r="LX6" i="34"/>
  <c r="KX6" i="34"/>
  <c r="JK6" i="34"/>
  <c r="HK6" i="34"/>
  <c r="FK6" i="34"/>
  <c r="HX6" i="34"/>
  <c r="FX6" i="34"/>
  <c r="GK6" i="34"/>
  <c r="EK6" i="34"/>
  <c r="GX6" i="34"/>
  <c r="EX6" i="34"/>
  <c r="DK6" i="34"/>
  <c r="DX6" i="34"/>
  <c r="CK6" i="34"/>
  <c r="CX6" i="34"/>
  <c r="BX6" i="34"/>
  <c r="BK6" i="34"/>
  <c r="AX6" i="34"/>
  <c r="AK6" i="34"/>
  <c r="X13" i="34"/>
  <c r="LX13" i="34"/>
  <c r="KK13" i="34"/>
  <c r="IK13" i="34"/>
  <c r="KX13" i="34"/>
  <c r="IX13" i="34"/>
  <c r="JK13" i="34"/>
  <c r="LK13" i="34"/>
  <c r="JX13" i="34"/>
  <c r="GK13" i="34"/>
  <c r="GX13" i="34"/>
  <c r="HK13" i="34"/>
  <c r="EK13" i="34"/>
  <c r="HX13" i="34"/>
  <c r="FK13" i="34"/>
  <c r="FX13" i="34"/>
  <c r="EX13" i="34"/>
  <c r="DX13" i="34"/>
  <c r="CK13" i="34"/>
  <c r="CX13" i="34"/>
  <c r="DK13" i="34"/>
  <c r="BX13" i="34"/>
  <c r="AX13" i="34"/>
  <c r="BK13" i="34"/>
  <c r="AK13" i="34"/>
  <c r="V11" i="34"/>
  <c r="LV11" i="34"/>
  <c r="KI11" i="34"/>
  <c r="II11" i="34"/>
  <c r="KV11" i="34"/>
  <c r="IV11" i="34"/>
  <c r="LI11" i="34"/>
  <c r="JV11" i="34"/>
  <c r="JI11" i="34"/>
  <c r="FI11" i="34"/>
  <c r="FV11" i="34"/>
  <c r="GI11" i="34"/>
  <c r="HI11" i="34"/>
  <c r="EI11" i="34"/>
  <c r="HV11" i="34"/>
  <c r="GV11" i="34"/>
  <c r="EV11" i="34"/>
  <c r="CV11" i="34"/>
  <c r="DI11" i="34"/>
  <c r="DV11" i="34"/>
  <c r="CI11" i="34"/>
  <c r="AV11" i="34"/>
  <c r="AI11" i="34"/>
  <c r="BV11" i="34"/>
  <c r="BI11" i="34"/>
  <c r="V27" i="34"/>
  <c r="LI27" i="34"/>
  <c r="JV27" i="34"/>
  <c r="LV27" i="34"/>
  <c r="II27" i="34"/>
  <c r="KI27" i="34"/>
  <c r="IV27" i="34"/>
  <c r="KV27" i="34"/>
  <c r="JI27" i="34"/>
  <c r="GV27" i="34"/>
  <c r="GI27" i="34"/>
  <c r="FV27" i="34"/>
  <c r="FI27" i="34"/>
  <c r="EV27" i="34"/>
  <c r="EI27" i="34"/>
  <c r="HI27" i="34"/>
  <c r="HV27" i="34"/>
  <c r="DI27" i="34"/>
  <c r="DV27" i="34"/>
  <c r="CI27" i="34"/>
  <c r="CV27" i="34"/>
  <c r="BV27" i="34"/>
  <c r="AI27" i="34"/>
  <c r="BI27" i="34"/>
  <c r="AV27" i="34"/>
  <c r="X24" i="34"/>
  <c r="JX24" i="34"/>
  <c r="KK24" i="34"/>
  <c r="LK24" i="34"/>
  <c r="LX24" i="34"/>
  <c r="IX24" i="34"/>
  <c r="JK24" i="34"/>
  <c r="KX24" i="34"/>
  <c r="IK24" i="34"/>
  <c r="HK24" i="34"/>
  <c r="EK24" i="34"/>
  <c r="FX24" i="34"/>
  <c r="HX24" i="34"/>
  <c r="EX24" i="34"/>
  <c r="GK24" i="34"/>
  <c r="GX24" i="34"/>
  <c r="FK24" i="34"/>
  <c r="CX24" i="34"/>
  <c r="DK24" i="34"/>
  <c r="DX24" i="34"/>
  <c r="CK24" i="34"/>
  <c r="BK24" i="34"/>
  <c r="BX24" i="34"/>
  <c r="AK24" i="34"/>
  <c r="AX24" i="34"/>
  <c r="X7" i="34"/>
  <c r="IK7" i="34"/>
  <c r="JX7" i="34"/>
  <c r="LK7" i="34"/>
  <c r="IX7" i="34"/>
  <c r="KK7" i="34"/>
  <c r="LX7" i="34"/>
  <c r="KX7" i="34"/>
  <c r="JK7" i="34"/>
  <c r="HX7" i="34"/>
  <c r="HK7" i="34"/>
  <c r="FK7" i="34"/>
  <c r="FX7" i="34"/>
  <c r="GK7" i="34"/>
  <c r="EK7" i="34"/>
  <c r="GX7" i="34"/>
  <c r="EX7" i="34"/>
  <c r="DK7" i="34"/>
  <c r="DX7" i="34"/>
  <c r="CK7" i="34"/>
  <c r="CX7" i="34"/>
  <c r="BX7" i="34"/>
  <c r="BK7" i="34"/>
  <c r="AX7" i="34"/>
  <c r="AK7" i="34"/>
  <c r="X31" i="34"/>
  <c r="JK31" i="34"/>
  <c r="LX31" i="34"/>
  <c r="JX31" i="34"/>
  <c r="IK31" i="34"/>
  <c r="KX31" i="34"/>
  <c r="KK31" i="34"/>
  <c r="IX31" i="34"/>
  <c r="LK31" i="34"/>
  <c r="HX31" i="34"/>
  <c r="HK31" i="34"/>
  <c r="GX31" i="34"/>
  <c r="GK31" i="34"/>
  <c r="FX31" i="34"/>
  <c r="FK31" i="34"/>
  <c r="EX31" i="34"/>
  <c r="EK31" i="34"/>
  <c r="CX31" i="34"/>
  <c r="DK31" i="34"/>
  <c r="DX31" i="34"/>
  <c r="CK31" i="34"/>
  <c r="AX31" i="34"/>
  <c r="BK31" i="34"/>
  <c r="BX31" i="34"/>
  <c r="AK31" i="34"/>
  <c r="V8" i="34"/>
  <c r="JI8" i="34"/>
  <c r="KV8" i="34"/>
  <c r="II8" i="34"/>
  <c r="JV8" i="34"/>
  <c r="LI8" i="34"/>
  <c r="IV8" i="34"/>
  <c r="LV8" i="34"/>
  <c r="KI8" i="34"/>
  <c r="HI8" i="34"/>
  <c r="FI8" i="34"/>
  <c r="HV8" i="34"/>
  <c r="FV8" i="34"/>
  <c r="EI8" i="34"/>
  <c r="GV8" i="34"/>
  <c r="EV8" i="34"/>
  <c r="GI8" i="34"/>
  <c r="CV8" i="34"/>
  <c r="DI8" i="34"/>
  <c r="DV8" i="34"/>
  <c r="CI8" i="34"/>
  <c r="AV8" i="34"/>
  <c r="AI8" i="34"/>
  <c r="BV8" i="34"/>
  <c r="BI8" i="34"/>
  <c r="V28" i="34"/>
  <c r="JI28" i="34"/>
  <c r="LI28" i="34"/>
  <c r="JV28" i="34"/>
  <c r="LV28" i="34"/>
  <c r="II28" i="34"/>
  <c r="IV28" i="34"/>
  <c r="KV28" i="34"/>
  <c r="KI28" i="34"/>
  <c r="GI28" i="34"/>
  <c r="EV28" i="34"/>
  <c r="GV28" i="34"/>
  <c r="HI28" i="34"/>
  <c r="FI28" i="34"/>
  <c r="HV28" i="34"/>
  <c r="FV28" i="34"/>
  <c r="EI28" i="34"/>
  <c r="DV28" i="34"/>
  <c r="CI28" i="34"/>
  <c r="CV28" i="34"/>
  <c r="DI28" i="34"/>
  <c r="BI28" i="34"/>
  <c r="AI28" i="34"/>
  <c r="BV28" i="34"/>
  <c r="AV28" i="34"/>
  <c r="X30" i="34"/>
  <c r="JK30" i="34"/>
  <c r="LX30" i="34"/>
  <c r="JX30" i="34"/>
  <c r="IK30" i="34"/>
  <c r="KX30" i="34"/>
  <c r="KK30" i="34"/>
  <c r="IX30" i="34"/>
  <c r="GK30" i="34"/>
  <c r="EX30" i="34"/>
  <c r="GX30" i="34"/>
  <c r="HK30" i="34"/>
  <c r="HX30" i="34"/>
  <c r="FK30" i="34"/>
  <c r="FX30" i="34"/>
  <c r="EK30" i="34"/>
  <c r="DK30" i="34"/>
  <c r="DX30" i="34"/>
  <c r="CK30" i="34"/>
  <c r="LK30" i="34"/>
  <c r="CX30" i="34"/>
  <c r="BX30" i="34"/>
  <c r="BK30" i="34"/>
  <c r="AX30" i="34"/>
  <c r="AK30" i="34"/>
  <c r="V23" i="34"/>
  <c r="LI23" i="34"/>
  <c r="LV23" i="34"/>
  <c r="IV23" i="34"/>
  <c r="JV23" i="34"/>
  <c r="KV23" i="34"/>
  <c r="KI23" i="34"/>
  <c r="JI23" i="34"/>
  <c r="II23" i="34"/>
  <c r="HV23" i="34"/>
  <c r="FI23" i="34"/>
  <c r="GV23" i="34"/>
  <c r="EI23" i="34"/>
  <c r="FV23" i="34"/>
  <c r="HI23" i="34"/>
  <c r="GI23" i="34"/>
  <c r="EV23" i="34"/>
  <c r="DV23" i="34"/>
  <c r="CI23" i="34"/>
  <c r="CV23" i="34"/>
  <c r="DI23" i="34"/>
  <c r="BI23" i="34"/>
  <c r="BV23" i="34"/>
  <c r="AI23" i="34"/>
  <c r="AV23" i="34"/>
  <c r="V30" i="34"/>
  <c r="KV30" i="34"/>
  <c r="LI30" i="34"/>
  <c r="IV30" i="34"/>
  <c r="JI30" i="34"/>
  <c r="LV30" i="34"/>
  <c r="II30" i="34"/>
  <c r="JV30" i="34"/>
  <c r="KI30" i="34"/>
  <c r="EI30" i="34"/>
  <c r="GI30" i="34"/>
  <c r="EV30" i="34"/>
  <c r="GV30" i="34"/>
  <c r="HV30" i="34"/>
  <c r="FI30" i="34"/>
  <c r="FV30" i="34"/>
  <c r="HI30" i="34"/>
  <c r="CV30" i="34"/>
  <c r="DI30" i="34"/>
  <c r="DV30" i="34"/>
  <c r="CI30" i="34"/>
  <c r="BI30" i="34"/>
  <c r="BV30" i="34"/>
  <c r="AI30" i="34"/>
  <c r="AV30" i="34"/>
  <c r="I28" i="34"/>
  <c r="I8" i="34"/>
  <c r="I23" i="34"/>
  <c r="V27" i="33"/>
  <c r="I27" i="33"/>
  <c r="K6" i="34"/>
  <c r="V21" i="33"/>
  <c r="I21" i="33"/>
  <c r="X31" i="33"/>
  <c r="K31" i="33"/>
  <c r="K30" i="34"/>
  <c r="X29" i="33"/>
  <c r="K29" i="33"/>
  <c r="X7" i="33"/>
  <c r="K7" i="33"/>
  <c r="X27" i="33"/>
  <c r="K27" i="33"/>
  <c r="K31" i="34"/>
  <c r="K7" i="34"/>
  <c r="V8" i="33"/>
  <c r="I8" i="33"/>
  <c r="K24" i="34"/>
  <c r="I11" i="34"/>
  <c r="J17" i="34"/>
  <c r="C17" i="34"/>
  <c r="B17" i="34" s="1"/>
  <c r="W17" i="33"/>
  <c r="J17" i="33"/>
  <c r="C17" i="33"/>
  <c r="B17" i="33" s="1"/>
  <c r="I31" i="34"/>
  <c r="X24" i="33"/>
  <c r="K24" i="33"/>
  <c r="K29" i="34"/>
  <c r="X13" i="33"/>
  <c r="K13" i="33"/>
  <c r="K27" i="34"/>
  <c r="I27" i="34"/>
  <c r="I21" i="34"/>
  <c r="X6" i="33"/>
  <c r="K6" i="33"/>
  <c r="I30" i="34"/>
  <c r="X30" i="33"/>
  <c r="K30" i="33"/>
  <c r="V28" i="33"/>
  <c r="I28" i="33"/>
  <c r="K13" i="34"/>
  <c r="V11" i="33"/>
  <c r="I11" i="33"/>
  <c r="V30" i="33"/>
  <c r="I30" i="33"/>
  <c r="V31" i="33"/>
  <c r="I31" i="33"/>
  <c r="V23" i="33"/>
  <c r="I23" i="33"/>
  <c r="Q29" i="10"/>
  <c r="S24" i="10"/>
  <c r="T28" i="10"/>
  <c r="I21" i="10"/>
  <c r="AB35" i="10" s="1"/>
  <c r="T33" i="10"/>
  <c r="I18" i="10"/>
  <c r="AA18" i="10" s="1"/>
  <c r="T35" i="10"/>
  <c r="Q19" i="10"/>
  <c r="S33" i="10"/>
  <c r="S23" i="10"/>
  <c r="T34" i="10"/>
  <c r="R34" i="10" s="1"/>
  <c r="K18" i="10"/>
  <c r="AB23" i="10" s="1"/>
  <c r="K19" i="10"/>
  <c r="AC24" i="10" s="1"/>
  <c r="Q30" i="10"/>
  <c r="H20" i="10"/>
  <c r="AA29" i="10" s="1"/>
  <c r="I20" i="10"/>
  <c r="AA34" i="10" s="1"/>
  <c r="S20" i="10"/>
  <c r="T18" i="10"/>
  <c r="S18" i="10"/>
  <c r="T30" i="10"/>
  <c r="T23" i="10"/>
  <c r="Q25" i="10"/>
  <c r="S28" i="10"/>
  <c r="T29" i="10"/>
  <c r="R29" i="10" s="1"/>
  <c r="T19" i="10"/>
  <c r="R19" i="10" s="1"/>
  <c r="S25" i="10"/>
  <c r="R25" i="10" s="1"/>
  <c r="J18" i="10"/>
  <c r="AB18" i="10" s="1"/>
  <c r="T20" i="10"/>
  <c r="AA19" i="11"/>
  <c r="AA34" i="11"/>
  <c r="R4" i="12"/>
  <c r="AD4" i="12" s="1"/>
  <c r="Q24" i="10"/>
  <c r="R7" i="12"/>
  <c r="AD7" i="12" s="1"/>
  <c r="R4" i="11"/>
  <c r="AD4" i="11" s="1"/>
  <c r="R5" i="11"/>
  <c r="AD5" i="11" s="1"/>
  <c r="R6" i="11"/>
  <c r="AD6" i="11" s="1"/>
  <c r="R6" i="12"/>
  <c r="AD6" i="12" s="1"/>
  <c r="R7" i="11"/>
  <c r="AD7" i="11" s="1"/>
  <c r="S5" i="10"/>
  <c r="T5" i="10"/>
  <c r="Q6" i="10"/>
  <c r="U6" i="10"/>
  <c r="S6" i="10"/>
  <c r="T6" i="10"/>
  <c r="U7" i="10"/>
  <c r="S4" i="10"/>
  <c r="U5" i="10"/>
  <c r="T7" i="10"/>
  <c r="S7" i="10"/>
  <c r="Q4" i="10"/>
  <c r="Q7" i="10"/>
  <c r="Q5" i="10"/>
  <c r="U4" i="10"/>
  <c r="T4" i="10"/>
  <c r="R5" i="12"/>
  <c r="AD5" i="12" s="1"/>
  <c r="AC29" i="10"/>
  <c r="AC4" i="11"/>
  <c r="L19" i="11"/>
  <c r="AC7" i="11"/>
  <c r="R20" i="11"/>
  <c r="V20" i="11" s="1"/>
  <c r="R25" i="8"/>
  <c r="V25" i="8" s="1"/>
  <c r="R24" i="11"/>
  <c r="V24" i="11" s="1"/>
  <c r="AB30" i="11"/>
  <c r="R35" i="12"/>
  <c r="V35" i="12" s="1"/>
  <c r="AC19" i="11"/>
  <c r="AA18" i="11"/>
  <c r="R28" i="11"/>
  <c r="V28" i="11" s="1"/>
  <c r="R30" i="11"/>
  <c r="V30" i="11" s="1"/>
  <c r="R25" i="11"/>
  <c r="V25" i="11" s="1"/>
  <c r="R20" i="12"/>
  <c r="V20" i="12" s="1"/>
  <c r="R34" i="11"/>
  <c r="V34" i="11" s="1"/>
  <c r="R29" i="11"/>
  <c r="V29" i="11" s="1"/>
  <c r="R19" i="11"/>
  <c r="V19" i="11" s="1"/>
  <c r="AC5" i="11"/>
  <c r="R30" i="8"/>
  <c r="V30" i="8" s="1"/>
  <c r="AC24" i="11"/>
  <c r="R19" i="12"/>
  <c r="V19" i="12" s="1"/>
  <c r="R18" i="11"/>
  <c r="V18" i="11" s="1"/>
  <c r="R23" i="11"/>
  <c r="V23" i="11" s="1"/>
  <c r="R33" i="11"/>
  <c r="V33" i="11" s="1"/>
  <c r="AF16" i="11"/>
  <c r="R34" i="8"/>
  <c r="V34" i="8" s="1"/>
  <c r="L20" i="11"/>
  <c r="AA28" i="11"/>
  <c r="X30" i="11"/>
  <c r="Z30" i="11" s="1"/>
  <c r="X29" i="11"/>
  <c r="Z29" i="11" s="1"/>
  <c r="L21" i="11"/>
  <c r="L18" i="11"/>
  <c r="X34" i="11"/>
  <c r="Z34" i="11" s="1"/>
  <c r="X33" i="11"/>
  <c r="Z33" i="11" s="1"/>
  <c r="X35" i="11"/>
  <c r="Z35" i="11" s="1"/>
  <c r="AC6" i="11"/>
  <c r="X28" i="11"/>
  <c r="Z28" i="11" s="1"/>
  <c r="AC19" i="10"/>
  <c r="R35" i="11"/>
  <c r="V35" i="11" s="1"/>
  <c r="R28" i="12"/>
  <c r="V28" i="12" s="1"/>
  <c r="AA29" i="11"/>
  <c r="AC29" i="11"/>
  <c r="AC34" i="11"/>
  <c r="R34" i="12"/>
  <c r="V34" i="12" s="1"/>
  <c r="AC34" i="12"/>
  <c r="R19" i="8"/>
  <c r="V19" i="8" s="1"/>
  <c r="R23" i="12"/>
  <c r="V23" i="12" s="1"/>
  <c r="R29" i="12"/>
  <c r="V29" i="12" s="1"/>
  <c r="R35" i="8"/>
  <c r="V35" i="8" s="1"/>
  <c r="R29" i="8"/>
  <c r="V29" i="8" s="1"/>
  <c r="R28" i="8"/>
  <c r="V28" i="8" s="1"/>
  <c r="R25" i="12"/>
  <c r="V25" i="12" s="1"/>
  <c r="R33" i="12"/>
  <c r="V33" i="12" s="1"/>
  <c r="R30" i="12"/>
  <c r="V30" i="12" s="1"/>
  <c r="AC30" i="11"/>
  <c r="AB20" i="12"/>
  <c r="R33" i="8"/>
  <c r="V33" i="8" s="1"/>
  <c r="R6" i="8"/>
  <c r="AD6" i="8" s="1"/>
  <c r="AA28" i="12"/>
  <c r="AB18" i="12"/>
  <c r="AC25" i="11"/>
  <c r="R24" i="8"/>
  <c r="V24" i="8" s="1"/>
  <c r="AB35" i="12"/>
  <c r="AC25" i="12"/>
  <c r="AA24" i="8"/>
  <c r="AA19" i="8"/>
  <c r="AA23" i="12"/>
  <c r="AA18" i="12"/>
  <c r="AA28" i="8"/>
  <c r="AB18" i="8"/>
  <c r="AC24" i="12"/>
  <c r="AB33" i="12"/>
  <c r="AC5" i="12"/>
  <c r="L19" i="12"/>
  <c r="X35" i="12"/>
  <c r="Z35" i="12" s="1"/>
  <c r="X34" i="12"/>
  <c r="Z34" i="12" s="1"/>
  <c r="X33" i="12"/>
  <c r="Z33" i="12" s="1"/>
  <c r="AC35" i="8"/>
  <c r="AC30" i="8"/>
  <c r="R20" i="8"/>
  <c r="V20" i="8" s="1"/>
  <c r="AB30" i="8"/>
  <c r="AB25" i="8"/>
  <c r="AA33" i="12"/>
  <c r="AC19" i="12"/>
  <c r="L21" i="8"/>
  <c r="AC7" i="8"/>
  <c r="AB30" i="12"/>
  <c r="AB25" i="12"/>
  <c r="AA23" i="8"/>
  <c r="AA18" i="8"/>
  <c r="AF16" i="12"/>
  <c r="X28" i="12"/>
  <c r="Z28" i="12" s="1"/>
  <c r="AC4" i="12"/>
  <c r="X29" i="12"/>
  <c r="Z29" i="12" s="1"/>
  <c r="X30" i="12"/>
  <c r="Z30" i="12" s="1"/>
  <c r="L18" i="12"/>
  <c r="AC35" i="12"/>
  <c r="AC30" i="12"/>
  <c r="AC5" i="8"/>
  <c r="X35" i="8"/>
  <c r="Z35" i="8" s="1"/>
  <c r="X33" i="8"/>
  <c r="Z33" i="8" s="1"/>
  <c r="X34" i="8"/>
  <c r="Z34" i="8" s="1"/>
  <c r="L19" i="8"/>
  <c r="AC6" i="8"/>
  <c r="L20" i="8"/>
  <c r="AA24" i="12"/>
  <c r="AA19" i="12"/>
  <c r="AB20" i="8"/>
  <c r="AA29" i="8"/>
  <c r="AA34" i="8"/>
  <c r="AC20" i="8"/>
  <c r="R18" i="12"/>
  <c r="V18" i="12" s="1"/>
  <c r="AB23" i="12"/>
  <c r="AB28" i="12"/>
  <c r="AC29" i="8"/>
  <c r="AC34" i="8"/>
  <c r="AC20" i="12"/>
  <c r="AA34" i="12"/>
  <c r="R7" i="8"/>
  <c r="AD7" i="8" s="1"/>
  <c r="AB33" i="8"/>
  <c r="AC24" i="8"/>
  <c r="AA33" i="8"/>
  <c r="AC19" i="8"/>
  <c r="R4" i="8"/>
  <c r="AD4" i="8" s="1"/>
  <c r="AB28" i="11"/>
  <c r="AB23" i="11"/>
  <c r="R18" i="8"/>
  <c r="V18" i="8" s="1"/>
  <c r="R23" i="8"/>
  <c r="V23" i="8" s="1"/>
  <c r="AC7" i="12"/>
  <c r="L21" i="12"/>
  <c r="R24" i="12"/>
  <c r="V24" i="12" s="1"/>
  <c r="AF16" i="8"/>
  <c r="L18" i="8"/>
  <c r="AC4" i="8"/>
  <c r="AB35" i="8"/>
  <c r="AC25" i="8"/>
  <c r="R5" i="8"/>
  <c r="AD5" i="8" s="1"/>
  <c r="AB28" i="8"/>
  <c r="AB23" i="8"/>
  <c r="AC6" i="12"/>
  <c r="L20" i="12"/>
  <c r="R35" i="10" l="1"/>
  <c r="V35" i="10" s="1"/>
  <c r="R30" i="10"/>
  <c r="V30" i="10" s="1"/>
  <c r="AC30" i="10"/>
  <c r="AB30" i="10"/>
  <c r="V34" i="10"/>
  <c r="R24" i="10"/>
  <c r="V24" i="10" s="1"/>
  <c r="AA24" i="10"/>
  <c r="AB33" i="10"/>
  <c r="R28" i="10"/>
  <c r="V28" i="10" s="1"/>
  <c r="AB28" i="10"/>
  <c r="AC25" i="10"/>
  <c r="AC20" i="10"/>
  <c r="AA28" i="10"/>
  <c r="AB20" i="10"/>
  <c r="R18" i="10"/>
  <c r="V18" i="10" s="1"/>
  <c r="LI17" i="33"/>
  <c r="LV17" i="33"/>
  <c r="IV17" i="33"/>
  <c r="HI17" i="33"/>
  <c r="KI17" i="33"/>
  <c r="JV17" i="33"/>
  <c r="II17" i="33"/>
  <c r="KV17" i="33"/>
  <c r="JI17" i="33"/>
  <c r="HV17" i="33"/>
  <c r="FI17" i="33"/>
  <c r="DV17" i="33"/>
  <c r="GV17" i="33"/>
  <c r="FV17" i="33"/>
  <c r="EI17" i="33"/>
  <c r="DI17" i="33"/>
  <c r="GI17" i="33"/>
  <c r="EV17" i="33"/>
  <c r="CI17" i="33"/>
  <c r="CV17" i="33"/>
  <c r="BI17" i="33"/>
  <c r="AI17" i="33"/>
  <c r="AV17" i="33"/>
  <c r="BV17" i="33"/>
  <c r="AA23" i="10"/>
  <c r="V25" i="10"/>
  <c r="V17" i="34"/>
  <c r="LV17" i="34"/>
  <c r="JV17" i="34"/>
  <c r="II17" i="34"/>
  <c r="KI17" i="34"/>
  <c r="IV17" i="34"/>
  <c r="KV17" i="34"/>
  <c r="LI17" i="34"/>
  <c r="JI17" i="34"/>
  <c r="GI17" i="34"/>
  <c r="EI17" i="34"/>
  <c r="GV17" i="34"/>
  <c r="EV17" i="34"/>
  <c r="HI17" i="34"/>
  <c r="FI17" i="34"/>
  <c r="FV17" i="34"/>
  <c r="CV17" i="34"/>
  <c r="DI17" i="34"/>
  <c r="HV17" i="34"/>
  <c r="CI17" i="34"/>
  <c r="BV17" i="34"/>
  <c r="BI17" i="34"/>
  <c r="DV17" i="34"/>
  <c r="AI17" i="34"/>
  <c r="AV17" i="34"/>
  <c r="R20" i="10"/>
  <c r="V20" i="10" s="1"/>
  <c r="R33" i="10"/>
  <c r="V33" i="10" s="1"/>
  <c r="R23" i="10"/>
  <c r="V23" i="10" s="1"/>
  <c r="V17" i="33"/>
  <c r="I17" i="33"/>
  <c r="I17" i="34"/>
  <c r="V29" i="10"/>
  <c r="V19" i="10"/>
  <c r="Y12" i="8"/>
  <c r="Y12" i="12"/>
  <c r="Y11" i="11"/>
  <c r="R6" i="10"/>
  <c r="AD6" i="10" s="1"/>
  <c r="AC5" i="10"/>
  <c r="R7" i="10"/>
  <c r="AD7" i="10" s="1"/>
  <c r="R5" i="10"/>
  <c r="AD5" i="10" s="1"/>
  <c r="AC4" i="10"/>
  <c r="L20" i="10"/>
  <c r="X28" i="10"/>
  <c r="Z28" i="10" s="1"/>
  <c r="AC6" i="10"/>
  <c r="Y12" i="11"/>
  <c r="L19" i="10"/>
  <c r="X33" i="10"/>
  <c r="Z33" i="10" s="1"/>
  <c r="X29" i="10"/>
  <c r="Z29" i="10" s="1"/>
  <c r="X34" i="10"/>
  <c r="Z34" i="10" s="1"/>
  <c r="R4" i="10"/>
  <c r="AD4" i="10" s="1"/>
  <c r="L21" i="10"/>
  <c r="AF16" i="10"/>
  <c r="X30" i="10"/>
  <c r="Z30" i="10" s="1"/>
  <c r="X35" i="10"/>
  <c r="L18" i="10"/>
  <c r="AC7" i="10"/>
  <c r="Y11" i="12"/>
  <c r="Y11" i="8"/>
  <c r="Y24" i="11"/>
  <c r="Y18" i="11"/>
  <c r="W29" i="11"/>
  <c r="W20" i="11"/>
  <c r="X20" i="11" s="1"/>
  <c r="W18" i="11"/>
  <c r="X18" i="11" s="1"/>
  <c r="Z18" i="11" s="1"/>
  <c r="Y20" i="11"/>
  <c r="Y19" i="11"/>
  <c r="M20" i="11"/>
  <c r="AA6" i="11" s="1"/>
  <c r="Y35" i="11"/>
  <c r="W19" i="11"/>
  <c r="X19" i="11" s="1"/>
  <c r="W35" i="11"/>
  <c r="W30" i="11"/>
  <c r="Y34" i="11"/>
  <c r="AD34" i="11"/>
  <c r="AE34" i="11" s="1"/>
  <c r="AD28" i="11"/>
  <c r="AE28" i="11" s="1"/>
  <c r="Y33" i="11"/>
  <c r="W34" i="11"/>
  <c r="W33" i="11"/>
  <c r="AD33" i="11"/>
  <c r="AE33" i="11" s="1"/>
  <c r="AD25" i="11"/>
  <c r="AD35" i="11"/>
  <c r="AE35" i="11" s="1"/>
  <c r="AD30" i="11"/>
  <c r="AE30" i="11" s="1"/>
  <c r="W18" i="12"/>
  <c r="X18" i="12" s="1"/>
  <c r="W35" i="12"/>
  <c r="Y19" i="12"/>
  <c r="Y20" i="12"/>
  <c r="Y33" i="12"/>
  <c r="Y29" i="11"/>
  <c r="W19" i="12"/>
  <c r="X19" i="12" s="1"/>
  <c r="Z19" i="12" s="1"/>
  <c r="W33" i="12"/>
  <c r="Y18" i="12"/>
  <c r="W34" i="12"/>
  <c r="Y34" i="12"/>
  <c r="W20" i="12"/>
  <c r="X20" i="12" s="1"/>
  <c r="Z20" i="12" s="1"/>
  <c r="X6" i="12" s="1"/>
  <c r="W30" i="12"/>
  <c r="Y30" i="12"/>
  <c r="W28" i="12"/>
  <c r="W29" i="12"/>
  <c r="Y28" i="12"/>
  <c r="Y35" i="12"/>
  <c r="AD19" i="11"/>
  <c r="Y28" i="11"/>
  <c r="Y30" i="11"/>
  <c r="AD29" i="11"/>
  <c r="AE29" i="11" s="1"/>
  <c r="Y29" i="12"/>
  <c r="M18" i="11"/>
  <c r="AA4" i="11" s="1"/>
  <c r="AD23" i="11"/>
  <c r="AE23" i="11" s="1"/>
  <c r="W28" i="11"/>
  <c r="M21" i="11"/>
  <c r="AA7" i="11" s="1"/>
  <c r="M19" i="11"/>
  <c r="AA5" i="11" s="1"/>
  <c r="AD18" i="11"/>
  <c r="AD20" i="11"/>
  <c r="AD24" i="11"/>
  <c r="AE24" i="11" s="1"/>
  <c r="W24" i="8"/>
  <c r="X24" i="8" s="1"/>
  <c r="Y23" i="11"/>
  <c r="W25" i="11"/>
  <c r="X25" i="11" s="1"/>
  <c r="Y23" i="12"/>
  <c r="W23" i="11"/>
  <c r="X23" i="11" s="1"/>
  <c r="Y25" i="11"/>
  <c r="W24" i="11"/>
  <c r="X24" i="11" s="1"/>
  <c r="M18" i="8"/>
  <c r="AA4" i="8" s="1"/>
  <c r="M21" i="8"/>
  <c r="AA7" i="8" s="1"/>
  <c r="M19" i="8"/>
  <c r="AA5" i="8" s="1"/>
  <c r="M20" i="8"/>
  <c r="AA6" i="8" s="1"/>
  <c r="AD25" i="12"/>
  <c r="AD30" i="12"/>
  <c r="AE30" i="12" s="1"/>
  <c r="AD23" i="12"/>
  <c r="AE23" i="12" s="1"/>
  <c r="AD28" i="12"/>
  <c r="AE28" i="12" s="1"/>
  <c r="AD24" i="12"/>
  <c r="AE24" i="12" s="1"/>
  <c r="AD18" i="12"/>
  <c r="AD29" i="12"/>
  <c r="AE29" i="12" s="1"/>
  <c r="AD19" i="12"/>
  <c r="AD20" i="12"/>
  <c r="Z18" i="12"/>
  <c r="Y35" i="8"/>
  <c r="Y34" i="8"/>
  <c r="W33" i="8"/>
  <c r="W34" i="8"/>
  <c r="W35" i="8"/>
  <c r="Y33" i="8"/>
  <c r="Y25" i="8"/>
  <c r="Y23" i="8"/>
  <c r="Y24" i="8"/>
  <c r="W25" i="8"/>
  <c r="X25" i="8" s="1"/>
  <c r="W23" i="8"/>
  <c r="X23" i="8" s="1"/>
  <c r="Y19" i="8"/>
  <c r="Y18" i="8"/>
  <c r="W18" i="8"/>
  <c r="X18" i="8" s="1"/>
  <c r="W19" i="8"/>
  <c r="X19" i="8" s="1"/>
  <c r="Z19" i="8" s="1"/>
  <c r="M19" i="12"/>
  <c r="AA5" i="12" s="1"/>
  <c r="M18" i="12"/>
  <c r="AA4" i="12" s="1"/>
  <c r="M20" i="12"/>
  <c r="AA6" i="12" s="1"/>
  <c r="M21" i="12"/>
  <c r="AA7" i="12" s="1"/>
  <c r="W25" i="12"/>
  <c r="X25" i="12" s="1"/>
  <c r="W7" i="12" s="1"/>
  <c r="Y25" i="12"/>
  <c r="W29" i="8"/>
  <c r="X29" i="8" s="1"/>
  <c r="Z29" i="8" s="1"/>
  <c r="Y29" i="8"/>
  <c r="W28" i="8"/>
  <c r="X28" i="8" s="1"/>
  <c r="Y28" i="8"/>
  <c r="AD35" i="8"/>
  <c r="AE35" i="8" s="1"/>
  <c r="AD33" i="8"/>
  <c r="AE33" i="8" s="1"/>
  <c r="AD34" i="8"/>
  <c r="AE34" i="8" s="1"/>
  <c r="Y24" i="12"/>
  <c r="W24" i="12"/>
  <c r="X24" i="12" s="1"/>
  <c r="AD25" i="8"/>
  <c r="AD18" i="8"/>
  <c r="AD30" i="8"/>
  <c r="AE30" i="8" s="1"/>
  <c r="AD23" i="8"/>
  <c r="AE23" i="8" s="1"/>
  <c r="AD20" i="8"/>
  <c r="AD19" i="8"/>
  <c r="AD28" i="8"/>
  <c r="AE28" i="8" s="1"/>
  <c r="AD29" i="8"/>
  <c r="AE29" i="8" s="1"/>
  <c r="AD24" i="8"/>
  <c r="AE24" i="8" s="1"/>
  <c r="W30" i="8"/>
  <c r="X30" i="8" s="1"/>
  <c r="Y30" i="8"/>
  <c r="Y20" i="8"/>
  <c r="W20" i="8"/>
  <c r="X20" i="8" s="1"/>
  <c r="AD35" i="12"/>
  <c r="AE35" i="12" s="1"/>
  <c r="AD34" i="12"/>
  <c r="AE34" i="12" s="1"/>
  <c r="AD33" i="12"/>
  <c r="AE33" i="12" s="1"/>
  <c r="W23" i="12"/>
  <c r="X23" i="12" s="1"/>
  <c r="W4" i="12" l="1"/>
  <c r="W6" i="12"/>
  <c r="W34" i="10"/>
  <c r="Z19" i="11"/>
  <c r="W5" i="11"/>
  <c r="Z20" i="11"/>
  <c r="X6" i="11" s="1"/>
  <c r="W6" i="11"/>
  <c r="Y24" i="10"/>
  <c r="W30" i="10"/>
  <c r="W19" i="10"/>
  <c r="X19" i="10" s="1"/>
  <c r="Y33" i="10"/>
  <c r="Y23" i="10"/>
  <c r="Y25" i="10"/>
  <c r="W25" i="10"/>
  <c r="X25" i="10" s="1"/>
  <c r="W35" i="10"/>
  <c r="Y34" i="10"/>
  <c r="W24" i="10"/>
  <c r="X24" i="10" s="1"/>
  <c r="W33" i="10"/>
  <c r="W23" i="10"/>
  <c r="X23" i="10" s="1"/>
  <c r="Y35" i="10"/>
  <c r="Y29" i="10"/>
  <c r="W28" i="10"/>
  <c r="Y28" i="10"/>
  <c r="W29" i="10"/>
  <c r="Y30" i="10"/>
  <c r="W18" i="10"/>
  <c r="X18" i="10" s="1"/>
  <c r="Y20" i="10"/>
  <c r="Y19" i="10"/>
  <c r="Y18" i="10"/>
  <c r="W20" i="10"/>
  <c r="X20" i="10" s="1"/>
  <c r="W6" i="10" s="1"/>
  <c r="Z25" i="12"/>
  <c r="X7" i="12" s="1"/>
  <c r="Z24" i="12"/>
  <c r="X5" i="12" s="1"/>
  <c r="Z25" i="11"/>
  <c r="X7" i="11" s="1"/>
  <c r="Z23" i="12"/>
  <c r="X4" i="12" s="1"/>
  <c r="W5" i="12"/>
  <c r="Z23" i="11"/>
  <c r="X4" i="11" s="1"/>
  <c r="Z24" i="11"/>
  <c r="W7" i="11"/>
  <c r="W4" i="11"/>
  <c r="Z23" i="8"/>
  <c r="Y12" i="10"/>
  <c r="M18" i="10"/>
  <c r="AA4" i="10" s="1"/>
  <c r="M20" i="10"/>
  <c r="AA6" i="10" s="1"/>
  <c r="Y11" i="10"/>
  <c r="M21" i="10"/>
  <c r="AA7" i="10" s="1"/>
  <c r="W6" i="8"/>
  <c r="AD19" i="10"/>
  <c r="AE19" i="10" s="1"/>
  <c r="M19" i="10"/>
  <c r="AA5" i="10" s="1"/>
  <c r="AD20" i="10"/>
  <c r="AE20" i="10" s="1"/>
  <c r="AD29" i="10"/>
  <c r="AE29" i="10" s="1"/>
  <c r="AD35" i="10"/>
  <c r="AE35" i="10" s="1"/>
  <c r="AD25" i="10"/>
  <c r="AE25" i="10" s="1"/>
  <c r="AD30" i="10"/>
  <c r="AE30" i="10" s="1"/>
  <c r="AD33" i="10"/>
  <c r="AE33" i="10" s="1"/>
  <c r="AD18" i="10"/>
  <c r="AE18" i="10" s="1"/>
  <c r="AD23" i="10"/>
  <c r="AE23" i="10" s="1"/>
  <c r="AD24" i="10"/>
  <c r="AE24" i="10" s="1"/>
  <c r="AD34" i="10"/>
  <c r="AE34" i="10" s="1"/>
  <c r="AD28" i="10"/>
  <c r="AE28" i="10" s="1"/>
  <c r="Z35" i="10"/>
  <c r="Y4" i="12"/>
  <c r="Y6" i="11"/>
  <c r="Y6" i="12"/>
  <c r="Y5" i="12"/>
  <c r="Y7" i="12"/>
  <c r="AE18" i="11"/>
  <c r="Z4" i="11" s="1"/>
  <c r="Y4" i="11"/>
  <c r="AE25" i="11"/>
  <c r="Z7" i="11" s="1"/>
  <c r="Y7" i="11"/>
  <c r="AE19" i="11"/>
  <c r="Z5" i="11" s="1"/>
  <c r="Y5" i="11"/>
  <c r="AE6" i="11"/>
  <c r="W7" i="8"/>
  <c r="Z30" i="8"/>
  <c r="Z28" i="8"/>
  <c r="Z18" i="8"/>
  <c r="Z25" i="8"/>
  <c r="W5" i="8"/>
  <c r="Z20" i="8"/>
  <c r="X6" i="8" s="1"/>
  <c r="W4" i="8"/>
  <c r="Z24" i="8"/>
  <c r="X5" i="8" s="1"/>
  <c r="AE7" i="11"/>
  <c r="AE20" i="11"/>
  <c r="Z6" i="11" s="1"/>
  <c r="AE5" i="11"/>
  <c r="AE4" i="11"/>
  <c r="Y4" i="8"/>
  <c r="AE18" i="8"/>
  <c r="Z4" i="8" s="1"/>
  <c r="AE7" i="12"/>
  <c r="AE4" i="12"/>
  <c r="AE6" i="12"/>
  <c r="AE5" i="12"/>
  <c r="AE20" i="12"/>
  <c r="Z6" i="12" s="1"/>
  <c r="AE25" i="12"/>
  <c r="Z7" i="12" s="1"/>
  <c r="AE19" i="8"/>
  <c r="Z5" i="8" s="1"/>
  <c r="Y5" i="8"/>
  <c r="AE19" i="12"/>
  <c r="Z5" i="12" s="1"/>
  <c r="Y6" i="8"/>
  <c r="AE20" i="8"/>
  <c r="Z6" i="8" s="1"/>
  <c r="AE18" i="12"/>
  <c r="Z4" i="12" s="1"/>
  <c r="AE25" i="8"/>
  <c r="Z7" i="8" s="1"/>
  <c r="Y7" i="8"/>
  <c r="AE7" i="8"/>
  <c r="AE4" i="8"/>
  <c r="AE6" i="8"/>
  <c r="AE5" i="8"/>
  <c r="W4" i="10" l="1"/>
  <c r="W5" i="10"/>
  <c r="X5" i="11"/>
  <c r="Z20" i="10"/>
  <c r="X6" i="10" s="1"/>
  <c r="Z18" i="10"/>
  <c r="Z19" i="10"/>
  <c r="Z25" i="10"/>
  <c r="X7" i="10" s="1"/>
  <c r="Z23" i="10"/>
  <c r="W7" i="10"/>
  <c r="Z24" i="10"/>
  <c r="Z6" i="10"/>
  <c r="AE5" i="10"/>
  <c r="Y6" i="10"/>
  <c r="AE6" i="10"/>
  <c r="AE7" i="10"/>
  <c r="AE4" i="10"/>
  <c r="Z5" i="10"/>
  <c r="Y5" i="10"/>
  <c r="V6" i="12"/>
  <c r="V4" i="12"/>
  <c r="Z7" i="10"/>
  <c r="V7" i="11"/>
  <c r="Z4" i="10"/>
  <c r="V6" i="11"/>
  <c r="Y4" i="10"/>
  <c r="Y7" i="10"/>
  <c r="V4" i="11"/>
  <c r="V5" i="12"/>
  <c r="V7" i="12"/>
  <c r="V5" i="11"/>
  <c r="X4" i="8"/>
  <c r="V4" i="8" s="1"/>
  <c r="X7" i="8"/>
  <c r="V7" i="8" s="1"/>
  <c r="V6" i="8"/>
  <c r="V5" i="8"/>
  <c r="X5" i="10" l="1"/>
  <c r="V5" i="10" s="1"/>
  <c r="X4" i="10"/>
  <c r="V4" i="10" s="1"/>
  <c r="V6" i="10"/>
  <c r="V7" i="10"/>
  <c r="V12" i="11"/>
  <c r="R12" i="11" s="1"/>
  <c r="V11" i="11"/>
  <c r="S11" i="11" s="1"/>
  <c r="V12" i="12"/>
  <c r="Q12" i="12" s="1"/>
  <c r="V11" i="12"/>
  <c r="S11" i="12" s="1"/>
  <c r="V14" i="11"/>
  <c r="U14" i="11" s="1"/>
  <c r="I24" i="28" s="1"/>
  <c r="V13" i="11"/>
  <c r="S13" i="11" s="1"/>
  <c r="F23" i="28" s="1"/>
  <c r="V13" i="12"/>
  <c r="P13" i="12" s="1"/>
  <c r="V12" i="8"/>
  <c r="T12" i="8" s="1"/>
  <c r="H6" i="28" s="1"/>
  <c r="V14" i="12"/>
  <c r="V11" i="8"/>
  <c r="V13" i="8"/>
  <c r="V14" i="8"/>
  <c r="V12" i="10" l="1"/>
  <c r="P12" i="10" s="1"/>
  <c r="Z12" i="10" s="1"/>
  <c r="V13" i="10"/>
  <c r="R13" i="10" s="1"/>
  <c r="E15" i="28" s="1"/>
  <c r="V11" i="10"/>
  <c r="Q11" i="10" s="1"/>
  <c r="D13" i="28" s="1"/>
  <c r="V14" i="10"/>
  <c r="T14" i="10" s="1"/>
  <c r="H16" i="28" s="1"/>
  <c r="S12" i="11"/>
  <c r="F22" i="28" s="1"/>
  <c r="T11" i="12"/>
  <c r="H29" i="28" s="1"/>
  <c r="R12" i="12"/>
  <c r="E30" i="28" s="1"/>
  <c r="S12" i="12"/>
  <c r="F30" i="28" s="1"/>
  <c r="T12" i="12"/>
  <c r="W12" i="12" s="1"/>
  <c r="U12" i="12"/>
  <c r="I30" i="28" s="1"/>
  <c r="P12" i="12"/>
  <c r="T12" i="11"/>
  <c r="H22" i="28" s="1"/>
  <c r="U12" i="11"/>
  <c r="I22" i="28" s="1"/>
  <c r="P12" i="11"/>
  <c r="C22" i="28" s="1"/>
  <c r="AC22" i="28" s="1"/>
  <c r="Q12" i="11"/>
  <c r="D22" i="28" s="1"/>
  <c r="P11" i="11"/>
  <c r="Z11" i="11" s="1"/>
  <c r="U11" i="11"/>
  <c r="I21" i="28" s="1"/>
  <c r="Q11" i="11"/>
  <c r="D21" i="28" s="1"/>
  <c r="R11" i="11"/>
  <c r="E21" i="28" s="1"/>
  <c r="U11" i="12"/>
  <c r="I29" i="28" s="1"/>
  <c r="P11" i="12"/>
  <c r="AE11" i="12" s="1"/>
  <c r="M29" i="28" s="1"/>
  <c r="Q11" i="12"/>
  <c r="D29" i="28" s="1"/>
  <c r="T11" i="11"/>
  <c r="R11" i="12"/>
  <c r="E29" i="28" s="1"/>
  <c r="X11" i="12"/>
  <c r="X11" i="11"/>
  <c r="C6" i="16" s="1"/>
  <c r="E6" i="16" s="1"/>
  <c r="R14" i="11"/>
  <c r="E24" i="28" s="1"/>
  <c r="P13" i="11"/>
  <c r="AB13" i="11" s="1"/>
  <c r="F21" i="28"/>
  <c r="E22" i="28"/>
  <c r="S13" i="12"/>
  <c r="F31" i="28" s="1"/>
  <c r="Q14" i="11"/>
  <c r="D24" i="28" s="1"/>
  <c r="U13" i="11"/>
  <c r="I23" i="28" s="1"/>
  <c r="S14" i="11"/>
  <c r="F24" i="28" s="1"/>
  <c r="P14" i="11"/>
  <c r="R13" i="11"/>
  <c r="E23" i="28" s="1"/>
  <c r="Q13" i="11"/>
  <c r="T13" i="11"/>
  <c r="H23" i="28" s="1"/>
  <c r="T14" i="11"/>
  <c r="H24" i="28" s="1"/>
  <c r="AE13" i="12"/>
  <c r="M31" i="28" s="1"/>
  <c r="AA13" i="12"/>
  <c r="AB13" i="12"/>
  <c r="AC13" i="12"/>
  <c r="Z13" i="12"/>
  <c r="K5" i="27"/>
  <c r="C31" i="28"/>
  <c r="AB31" i="28" s="1"/>
  <c r="T13" i="12"/>
  <c r="H31" i="28" s="1"/>
  <c r="Q13" i="12"/>
  <c r="Q12" i="8"/>
  <c r="D6" i="28" s="1"/>
  <c r="R12" i="8"/>
  <c r="E6" i="28" s="1"/>
  <c r="P12" i="8"/>
  <c r="R13" i="12"/>
  <c r="E31" i="28" s="1"/>
  <c r="U13" i="12"/>
  <c r="I31" i="28" s="1"/>
  <c r="T14" i="12"/>
  <c r="H32" i="28" s="1"/>
  <c r="R14" i="12"/>
  <c r="E32" i="28" s="1"/>
  <c r="S14" i="12"/>
  <c r="F32" i="28" s="1"/>
  <c r="U14" i="12"/>
  <c r="I32" i="28" s="1"/>
  <c r="P14" i="12"/>
  <c r="S12" i="8"/>
  <c r="Q14" i="12"/>
  <c r="Y31" i="28"/>
  <c r="W31" i="28" s="1"/>
  <c r="U12" i="8"/>
  <c r="I6" i="28" s="1"/>
  <c r="S14" i="8"/>
  <c r="F8" i="28" s="1"/>
  <c r="P14" i="8"/>
  <c r="R14" i="8"/>
  <c r="E8" i="28" s="1"/>
  <c r="T14" i="8"/>
  <c r="H8" i="28" s="1"/>
  <c r="Q14" i="8"/>
  <c r="U14" i="8"/>
  <c r="I8" i="28" s="1"/>
  <c r="T13" i="8"/>
  <c r="H7" i="28" s="1"/>
  <c r="Q13" i="8"/>
  <c r="R13" i="8"/>
  <c r="E7" i="28" s="1"/>
  <c r="P13" i="8"/>
  <c r="U13" i="8"/>
  <c r="I7" i="28" s="1"/>
  <c r="S13" i="8"/>
  <c r="F7" i="28" s="1"/>
  <c r="T11" i="8"/>
  <c r="H5" i="28" s="1"/>
  <c r="P11" i="8"/>
  <c r="Q11" i="8"/>
  <c r="U11" i="8"/>
  <c r="I5" i="28" s="1"/>
  <c r="X11" i="8"/>
  <c r="S11" i="8"/>
  <c r="F5" i="28" s="1"/>
  <c r="R11" i="8"/>
  <c r="E5" i="28" s="1"/>
  <c r="T13" i="10" l="1"/>
  <c r="H15" i="28" s="1"/>
  <c r="R11" i="10"/>
  <c r="E13" i="28" s="1"/>
  <c r="T11" i="10"/>
  <c r="H13" i="28" s="1"/>
  <c r="AB12" i="10"/>
  <c r="AC12" i="10"/>
  <c r="P11" i="10"/>
  <c r="Z11" i="10" s="1"/>
  <c r="AA12" i="10"/>
  <c r="U13" i="10"/>
  <c r="I15" i="28" s="1"/>
  <c r="S13" i="10"/>
  <c r="F15" i="28" s="1"/>
  <c r="P13" i="10"/>
  <c r="E5" i="27" s="1"/>
  <c r="U14" i="10"/>
  <c r="I16" i="28" s="1"/>
  <c r="S14" i="10"/>
  <c r="F16" i="28" s="1"/>
  <c r="C14" i="28"/>
  <c r="AB14" i="28" s="1"/>
  <c r="Q14" i="10"/>
  <c r="D16" i="28" s="1"/>
  <c r="R14" i="10"/>
  <c r="E16" i="28" s="1"/>
  <c r="H30" i="28"/>
  <c r="X11" i="10"/>
  <c r="C5" i="16" s="1"/>
  <c r="E5" i="16" s="1"/>
  <c r="F5" i="16" s="1"/>
  <c r="R12" i="10"/>
  <c r="E14" i="28" s="1"/>
  <c r="T12" i="10"/>
  <c r="H14" i="28" s="1"/>
  <c r="AE12" i="10"/>
  <c r="M14" i="28" s="1"/>
  <c r="P14" i="10"/>
  <c r="Y16" i="28" s="1"/>
  <c r="W16" i="28" s="1"/>
  <c r="E4" i="27"/>
  <c r="Q12" i="10"/>
  <c r="D14" i="28" s="1"/>
  <c r="U12" i="10"/>
  <c r="I14" i="28" s="1"/>
  <c r="Q13" i="10"/>
  <c r="D15" i="28" s="1"/>
  <c r="S12" i="10"/>
  <c r="F14" i="28" s="1"/>
  <c r="W11" i="10"/>
  <c r="AB11" i="11"/>
  <c r="Y21" i="28"/>
  <c r="W21" i="28" s="1"/>
  <c r="AA11" i="11"/>
  <c r="C21" i="28"/>
  <c r="AD21" i="28" s="1"/>
  <c r="H3" i="27"/>
  <c r="AC11" i="11"/>
  <c r="S11" i="10"/>
  <c r="F13" i="28" s="1"/>
  <c r="AE11" i="11"/>
  <c r="M21" i="28" s="1"/>
  <c r="U11" i="10"/>
  <c r="I13" i="28" s="1"/>
  <c r="W11" i="11"/>
  <c r="W12" i="11"/>
  <c r="H21" i="28"/>
  <c r="W11" i="12"/>
  <c r="Y14" i="28"/>
  <c r="W14" i="28" s="1"/>
  <c r="H5" i="27"/>
  <c r="AE13" i="11"/>
  <c r="M23" i="28" s="1"/>
  <c r="AC13" i="11"/>
  <c r="Z13" i="11"/>
  <c r="AA13" i="11"/>
  <c r="C23" i="28"/>
  <c r="AD23" i="28" s="1"/>
  <c r="Y23" i="28"/>
  <c r="W23" i="28" s="1"/>
  <c r="I3" i="27"/>
  <c r="F6" i="16"/>
  <c r="W14" i="11"/>
  <c r="H8" i="27"/>
  <c r="Y22" i="28"/>
  <c r="W22" i="28" s="1"/>
  <c r="AE12" i="11"/>
  <c r="M22" i="28" s="1"/>
  <c r="AD22" i="28"/>
  <c r="Z12" i="11"/>
  <c r="AB22" i="28"/>
  <c r="AA12" i="11"/>
  <c r="AA22" i="28"/>
  <c r="V22" i="28"/>
  <c r="AC12" i="11"/>
  <c r="AB12" i="11"/>
  <c r="H4" i="27"/>
  <c r="I6" i="27"/>
  <c r="AD13" i="12"/>
  <c r="L31" i="28" s="1"/>
  <c r="I4" i="27"/>
  <c r="W13" i="11"/>
  <c r="D23" i="28"/>
  <c r="I5" i="27"/>
  <c r="Y24" i="28"/>
  <c r="W24" i="28" s="1"/>
  <c r="AE14" i="11"/>
  <c r="M24" i="28" s="1"/>
  <c r="C24" i="28"/>
  <c r="Z14" i="11"/>
  <c r="H6" i="27"/>
  <c r="AB14" i="11"/>
  <c r="AA14" i="11"/>
  <c r="AC14" i="11"/>
  <c r="AB11" i="12"/>
  <c r="Y29" i="28"/>
  <c r="W29" i="28" s="1"/>
  <c r="AC11" i="12"/>
  <c r="AA11" i="12"/>
  <c r="Z11" i="12"/>
  <c r="K3" i="27"/>
  <c r="C29" i="28"/>
  <c r="AD29" i="28" s="1"/>
  <c r="W13" i="12"/>
  <c r="AD31" i="28"/>
  <c r="AA31" i="28"/>
  <c r="V31" i="28"/>
  <c r="AC31" i="28"/>
  <c r="D31" i="28"/>
  <c r="L5" i="27"/>
  <c r="F29" i="28"/>
  <c r="L3" i="27"/>
  <c r="AA12" i="8"/>
  <c r="B4" i="27"/>
  <c r="AE12" i="8"/>
  <c r="M6" i="28" s="1"/>
  <c r="Z12" i="8"/>
  <c r="AB12" i="8"/>
  <c r="AC12" i="8"/>
  <c r="C6" i="28"/>
  <c r="W12" i="8"/>
  <c r="Y6" i="28"/>
  <c r="W6" i="28" s="1"/>
  <c r="F6" i="28"/>
  <c r="C4" i="27"/>
  <c r="L4" i="27"/>
  <c r="D30" i="28"/>
  <c r="Y30" i="28"/>
  <c r="W30" i="28" s="1"/>
  <c r="AB12" i="12"/>
  <c r="C30" i="28"/>
  <c r="AA12" i="12"/>
  <c r="K4" i="27"/>
  <c r="Z12" i="12"/>
  <c r="AC12" i="12"/>
  <c r="AE12" i="12"/>
  <c r="M30" i="28" s="1"/>
  <c r="K8" i="27"/>
  <c r="C7" i="16"/>
  <c r="E7" i="16" s="1"/>
  <c r="AA14" i="12"/>
  <c r="AB14" i="12"/>
  <c r="Y32" i="28"/>
  <c r="W32" i="28" s="1"/>
  <c r="AE14" i="12"/>
  <c r="M32" i="28" s="1"/>
  <c r="AC14" i="12"/>
  <c r="Z14" i="12"/>
  <c r="K6" i="27"/>
  <c r="C32" i="28"/>
  <c r="D32" i="28"/>
  <c r="L6" i="27"/>
  <c r="W14" i="12"/>
  <c r="C3" i="27"/>
  <c r="D5" i="28"/>
  <c r="W11" i="8"/>
  <c r="W13" i="8"/>
  <c r="D7" i="28"/>
  <c r="C5" i="27"/>
  <c r="C4" i="16"/>
  <c r="B8" i="27"/>
  <c r="AE11" i="8"/>
  <c r="M5" i="28" s="1"/>
  <c r="Y5" i="28"/>
  <c r="W5" i="28" s="1"/>
  <c r="C5" i="28"/>
  <c r="AC11" i="8"/>
  <c r="AB11" i="8"/>
  <c r="Z11" i="8"/>
  <c r="AA11" i="8"/>
  <c r="B3" i="27"/>
  <c r="D8" i="28"/>
  <c r="W14" i="8"/>
  <c r="C6" i="27"/>
  <c r="Y7" i="28"/>
  <c r="W7" i="28" s="1"/>
  <c r="B5" i="27"/>
  <c r="AA13" i="8"/>
  <c r="AC13" i="8"/>
  <c r="AB13" i="8"/>
  <c r="Z13" i="8"/>
  <c r="AE13" i="8"/>
  <c r="M7" i="28" s="1"/>
  <c r="C7" i="28"/>
  <c r="AB14" i="8"/>
  <c r="Y8" i="28"/>
  <c r="W8" i="28" s="1"/>
  <c r="AE14" i="8"/>
  <c r="M8" i="28" s="1"/>
  <c r="C8" i="28"/>
  <c r="AA14" i="8"/>
  <c r="AC14" i="8"/>
  <c r="Z14" i="8"/>
  <c r="B6" i="27"/>
  <c r="AD12" i="10" l="1"/>
  <c r="L14" i="28" s="1"/>
  <c r="AE11" i="10"/>
  <c r="M13" i="28" s="1"/>
  <c r="AC11" i="10"/>
  <c r="Y13" i="28"/>
  <c r="W13" i="28" s="1"/>
  <c r="AB11" i="10"/>
  <c r="E3" i="27"/>
  <c r="E46" i="27" s="1"/>
  <c r="N31" i="22" s="1"/>
  <c r="I31" i="22" s="1"/>
  <c r="D45" i="29" s="1"/>
  <c r="H46" i="27"/>
  <c r="N33" i="22" s="1"/>
  <c r="I30" i="22" s="1"/>
  <c r="B54" i="27" s="1"/>
  <c r="AA13" i="10"/>
  <c r="AE13" i="10"/>
  <c r="M15" i="28" s="1"/>
  <c r="Y15" i="28"/>
  <c r="W15" i="28" s="1"/>
  <c r="Z13" i="10"/>
  <c r="AC13" i="10"/>
  <c r="AB13" i="10"/>
  <c r="C15" i="28"/>
  <c r="AA15" i="28" s="1"/>
  <c r="I49" i="27"/>
  <c r="C13" i="28"/>
  <c r="AB13" i="28" s="1"/>
  <c r="L48" i="27"/>
  <c r="K46" i="27"/>
  <c r="N35" i="22" s="1"/>
  <c r="I32" i="22" s="1"/>
  <c r="D47" i="29" s="1"/>
  <c r="AA11" i="10"/>
  <c r="AA14" i="28"/>
  <c r="AD14" i="28"/>
  <c r="V14" i="28"/>
  <c r="AC14" i="28"/>
  <c r="AB14" i="10"/>
  <c r="V21" i="28"/>
  <c r="F6" i="27"/>
  <c r="W14" i="10"/>
  <c r="AA21" i="28"/>
  <c r="AB21" i="28"/>
  <c r="AC21" i="28"/>
  <c r="W13" i="10"/>
  <c r="F3" i="27"/>
  <c r="F46" i="27" s="1"/>
  <c r="F4" i="27"/>
  <c r="E8" i="27"/>
  <c r="AE14" i="10"/>
  <c r="M16" i="28" s="1"/>
  <c r="C16" i="28"/>
  <c r="AA16" i="28" s="1"/>
  <c r="E6" i="27"/>
  <c r="AA14" i="10"/>
  <c r="F5" i="27"/>
  <c r="AC14" i="10"/>
  <c r="AD11" i="11"/>
  <c r="L21" i="28" s="1"/>
  <c r="W12" i="10"/>
  <c r="Z14" i="10"/>
  <c r="C47" i="27"/>
  <c r="V23" i="28"/>
  <c r="AC23" i="28"/>
  <c r="I46" i="27"/>
  <c r="AA23" i="28"/>
  <c r="AB23" i="28"/>
  <c r="L46" i="27"/>
  <c r="AD13" i="11"/>
  <c r="L23" i="28" s="1"/>
  <c r="H49" i="27"/>
  <c r="AD12" i="11"/>
  <c r="L22" i="28" s="1"/>
  <c r="AA29" i="28"/>
  <c r="I47" i="27"/>
  <c r="H47" i="27"/>
  <c r="N34" i="22" s="1"/>
  <c r="J32" i="22" s="1"/>
  <c r="AB29" i="28"/>
  <c r="AD11" i="12"/>
  <c r="L29" i="28" s="1"/>
  <c r="AD14" i="11"/>
  <c r="L24" i="28" s="1"/>
  <c r="V24" i="28"/>
  <c r="AC24" i="28"/>
  <c r="AA24" i="28"/>
  <c r="AD24" i="28"/>
  <c r="AD25" i="28" s="1"/>
  <c r="AB24" i="28"/>
  <c r="H48" i="27"/>
  <c r="I48" i="27"/>
  <c r="B47" i="27"/>
  <c r="N30" i="22" s="1"/>
  <c r="J31" i="22" s="1"/>
  <c r="E45" i="29" s="1"/>
  <c r="AC29" i="28"/>
  <c r="V29" i="28"/>
  <c r="K48" i="27"/>
  <c r="AD14" i="12"/>
  <c r="L32" i="28" s="1"/>
  <c r="AA6" i="28"/>
  <c r="AD6" i="28"/>
  <c r="AB6" i="28"/>
  <c r="V6" i="28"/>
  <c r="AC6" i="28"/>
  <c r="AD12" i="8"/>
  <c r="L6" i="28" s="1"/>
  <c r="AC30" i="28"/>
  <c r="V30" i="28"/>
  <c r="AA30" i="28"/>
  <c r="AD30" i="28"/>
  <c r="AB30" i="28"/>
  <c r="AD14" i="8"/>
  <c r="L8" i="28" s="1"/>
  <c r="K49" i="27"/>
  <c r="L49" i="27"/>
  <c r="L47" i="27"/>
  <c r="K47" i="27"/>
  <c r="N36" i="22" s="1"/>
  <c r="J30" i="22" s="1"/>
  <c r="AD12" i="12"/>
  <c r="L30" i="28" s="1"/>
  <c r="AB32" i="28"/>
  <c r="AD32" i="28"/>
  <c r="AC32" i="28"/>
  <c r="AA32" i="28"/>
  <c r="V32" i="28"/>
  <c r="F7" i="16"/>
  <c r="AA8" i="28"/>
  <c r="AB8" i="28"/>
  <c r="AD8" i="28"/>
  <c r="V8" i="28"/>
  <c r="AC8" i="28"/>
  <c r="E4" i="16"/>
  <c r="D4" i="16"/>
  <c r="B49" i="27"/>
  <c r="C49" i="27"/>
  <c r="AD11" i="8"/>
  <c r="L5" i="28" s="1"/>
  <c r="C48" i="27"/>
  <c r="B48" i="27"/>
  <c r="AB7" i="28"/>
  <c r="AC7" i="28"/>
  <c r="V7" i="28"/>
  <c r="AA7" i="28"/>
  <c r="AD7" i="28"/>
  <c r="AC5" i="28"/>
  <c r="AA5" i="28"/>
  <c r="V5" i="28"/>
  <c r="AD5" i="28"/>
  <c r="AB5" i="28"/>
  <c r="C46" i="27"/>
  <c r="B46" i="27"/>
  <c r="N29" i="22" s="1"/>
  <c r="I29" i="22" s="1"/>
  <c r="AD13" i="8"/>
  <c r="L7" i="28" s="1"/>
  <c r="D43" i="29" l="1"/>
  <c r="AD11" i="10"/>
  <c r="L13" i="28" s="1"/>
  <c r="V13" i="28"/>
  <c r="H54" i="27"/>
  <c r="C36" i="34" s="1"/>
  <c r="AD13" i="10"/>
  <c r="L15" i="28" s="1"/>
  <c r="C34" i="34"/>
  <c r="C34" i="33"/>
  <c r="B34" i="33" s="1"/>
  <c r="I64" i="27"/>
  <c r="C64" i="27"/>
  <c r="AD15" i="28"/>
  <c r="AC15" i="28"/>
  <c r="AB15" i="28"/>
  <c r="F47" i="27"/>
  <c r="V15" i="28"/>
  <c r="F48" i="27"/>
  <c r="AA13" i="28"/>
  <c r="AA17" i="28" s="1"/>
  <c r="AD13" i="28"/>
  <c r="AC13" i="28"/>
  <c r="K54" i="27"/>
  <c r="E49" i="27"/>
  <c r="E48" i="27"/>
  <c r="F49" i="27"/>
  <c r="AC16" i="28"/>
  <c r="AD16" i="28"/>
  <c r="AB16" i="28"/>
  <c r="V16" i="28"/>
  <c r="AD14" i="10"/>
  <c r="L16" i="28" s="1"/>
  <c r="E47" i="27"/>
  <c r="N32" i="22" s="1"/>
  <c r="J29" i="22" s="1"/>
  <c r="E41" i="29" s="1"/>
  <c r="AB25" i="28"/>
  <c r="AC25" i="28"/>
  <c r="AA25" i="28"/>
  <c r="L54" i="27"/>
  <c r="I54" i="27"/>
  <c r="E47" i="29"/>
  <c r="AB9" i="28"/>
  <c r="AA9" i="28"/>
  <c r="AC9" i="28"/>
  <c r="AB33" i="28"/>
  <c r="C54" i="27"/>
  <c r="E43" i="29"/>
  <c r="AD33" i="28"/>
  <c r="AA33" i="28"/>
  <c r="AD9" i="28"/>
  <c r="AC33" i="28"/>
  <c r="D41" i="29"/>
  <c r="E54" i="27"/>
  <c r="F4" i="16"/>
  <c r="C36" i="33" l="1"/>
  <c r="B36" i="33" s="1"/>
  <c r="W36" i="34"/>
  <c r="JJ36" i="34"/>
  <c r="JW36" i="34"/>
  <c r="IW36" i="34"/>
  <c r="KW36" i="34"/>
  <c r="IJ36" i="34"/>
  <c r="LW36" i="34"/>
  <c r="LJ36" i="34"/>
  <c r="KJ36" i="34"/>
  <c r="HW36" i="34"/>
  <c r="HJ36" i="34"/>
  <c r="EW36" i="34"/>
  <c r="GJ36" i="34"/>
  <c r="FJ36" i="34"/>
  <c r="GW36" i="34"/>
  <c r="EJ36" i="34"/>
  <c r="FW36" i="34"/>
  <c r="CJ36" i="34"/>
  <c r="DW36" i="34"/>
  <c r="DJ36" i="34"/>
  <c r="CW36" i="34"/>
  <c r="AW36" i="34"/>
  <c r="BW36" i="34"/>
  <c r="BJ36" i="34"/>
  <c r="AJ36" i="34"/>
  <c r="W34" i="34"/>
  <c r="LW34" i="34"/>
  <c r="JJ34" i="34"/>
  <c r="KJ34" i="34"/>
  <c r="JW34" i="34"/>
  <c r="KW34" i="34"/>
  <c r="LJ34" i="34"/>
  <c r="IW34" i="34"/>
  <c r="IJ34" i="34"/>
  <c r="GW34" i="34"/>
  <c r="HJ34" i="34"/>
  <c r="HW34" i="34"/>
  <c r="GJ34" i="34"/>
  <c r="FW34" i="34"/>
  <c r="FJ34" i="34"/>
  <c r="EW34" i="34"/>
  <c r="EJ34" i="34"/>
  <c r="CJ34" i="34"/>
  <c r="DW34" i="34"/>
  <c r="DJ34" i="34"/>
  <c r="CW34" i="34"/>
  <c r="BW34" i="34"/>
  <c r="BJ34" i="34"/>
  <c r="AJ34" i="34"/>
  <c r="AW34" i="34"/>
  <c r="B36" i="34"/>
  <c r="J36" i="34"/>
  <c r="B34" i="34"/>
  <c r="J34" i="34"/>
  <c r="C37" i="34"/>
  <c r="C37" i="33"/>
  <c r="B37" i="33" s="1"/>
  <c r="E37" i="34"/>
  <c r="E37" i="33"/>
  <c r="D37" i="33" s="1"/>
  <c r="C40" i="34"/>
  <c r="B40" i="34" s="1"/>
  <c r="C40" i="33"/>
  <c r="B40" i="33" s="1"/>
  <c r="C39" i="34"/>
  <c r="C39" i="33"/>
  <c r="B39" i="33" s="1"/>
  <c r="E34" i="34"/>
  <c r="E34" i="33"/>
  <c r="D34" i="33" s="1"/>
  <c r="E36" i="34"/>
  <c r="E36" i="33"/>
  <c r="D36" i="33" s="1"/>
  <c r="C35" i="34"/>
  <c r="C35" i="33"/>
  <c r="B35" i="33" s="1"/>
  <c r="AB17" i="28"/>
  <c r="E64" i="27"/>
  <c r="K64" i="27"/>
  <c r="D50" i="29"/>
  <c r="D52" i="29"/>
  <c r="AD17" i="28"/>
  <c r="AC17" i="28"/>
  <c r="F54" i="27"/>
  <c r="AF21" i="28" a="1"/>
  <c r="AH21" i="28" s="1"/>
  <c r="AE25" i="28" a="1"/>
  <c r="AE25" i="28" s="1"/>
  <c r="AF5" i="28" a="1"/>
  <c r="AG5" i="28" s="1"/>
  <c r="AE9" i="28" a="1"/>
  <c r="AE9" i="28" s="1"/>
  <c r="T5" i="28" s="1"/>
  <c r="AE33" i="28" a="1"/>
  <c r="AE33" i="28" s="1"/>
  <c r="AF29" i="28" a="1"/>
  <c r="G6" i="16"/>
  <c r="G4" i="16"/>
  <c r="G7" i="16"/>
  <c r="H7" i="16" s="1"/>
  <c r="G5" i="16"/>
  <c r="H5" i="16" l="1"/>
  <c r="IV34" i="34"/>
  <c r="II34" i="34"/>
  <c r="LV34" i="34"/>
  <c r="JI34" i="34"/>
  <c r="KI34" i="34"/>
  <c r="JV34" i="34"/>
  <c r="LI34" i="34"/>
  <c r="KV34" i="34"/>
  <c r="GI34" i="34"/>
  <c r="FV34" i="34"/>
  <c r="FI34" i="34"/>
  <c r="EV34" i="34"/>
  <c r="GV34" i="34"/>
  <c r="HI34" i="34"/>
  <c r="EI34" i="34"/>
  <c r="HV34" i="34"/>
  <c r="CI34" i="34"/>
  <c r="DV34" i="34"/>
  <c r="DI34" i="34"/>
  <c r="CV34" i="34"/>
  <c r="BI34" i="34"/>
  <c r="BV34" i="34"/>
  <c r="AV34" i="34"/>
  <c r="AI34" i="34"/>
  <c r="JI36" i="34"/>
  <c r="JV36" i="34"/>
  <c r="IV36" i="34"/>
  <c r="KV36" i="34"/>
  <c r="II36" i="34"/>
  <c r="LV36" i="34"/>
  <c r="LI36" i="34"/>
  <c r="KI36" i="34"/>
  <c r="GI36" i="34"/>
  <c r="HV36" i="34"/>
  <c r="HI36" i="34"/>
  <c r="GV36" i="34"/>
  <c r="FV36" i="34"/>
  <c r="FI36" i="34"/>
  <c r="EI36" i="34"/>
  <c r="EV36" i="34"/>
  <c r="DI36" i="34"/>
  <c r="CV36" i="34"/>
  <c r="CI36" i="34"/>
  <c r="DV36" i="34"/>
  <c r="AI36" i="34"/>
  <c r="AV36" i="34"/>
  <c r="BV36" i="34"/>
  <c r="BI36" i="34"/>
  <c r="Y36" i="34"/>
  <c r="KY36" i="34"/>
  <c r="IL36" i="34"/>
  <c r="LY36" i="34"/>
  <c r="LL36" i="34"/>
  <c r="KL36" i="34"/>
  <c r="JL36" i="34"/>
  <c r="IY36" i="34"/>
  <c r="JY36" i="34"/>
  <c r="EY36" i="34"/>
  <c r="GY36" i="34"/>
  <c r="FY36" i="34"/>
  <c r="FL36" i="34"/>
  <c r="EL36" i="34"/>
  <c r="GL36" i="34"/>
  <c r="HL36" i="34"/>
  <c r="HY36" i="34"/>
  <c r="DL36" i="34"/>
  <c r="CY36" i="34"/>
  <c r="CL36" i="34"/>
  <c r="DY36" i="34"/>
  <c r="BY36" i="34"/>
  <c r="BL36" i="34"/>
  <c r="AL36" i="34"/>
  <c r="AY36" i="34"/>
  <c r="W35" i="34"/>
  <c r="KW35" i="34"/>
  <c r="IJ35" i="34"/>
  <c r="LJ35" i="34"/>
  <c r="KJ35" i="34"/>
  <c r="JW35" i="34"/>
  <c r="JJ35" i="34"/>
  <c r="LW35" i="34"/>
  <c r="IW35" i="34"/>
  <c r="HJ35" i="34"/>
  <c r="EJ35" i="34"/>
  <c r="EW35" i="34"/>
  <c r="FJ35" i="34"/>
  <c r="HW35" i="34"/>
  <c r="FW35" i="34"/>
  <c r="GJ35" i="34"/>
  <c r="GW35" i="34"/>
  <c r="CW35" i="34"/>
  <c r="DJ35" i="34"/>
  <c r="DW35" i="34"/>
  <c r="CJ35" i="34"/>
  <c r="BJ35" i="34"/>
  <c r="AJ35" i="34"/>
  <c r="BW35" i="34"/>
  <c r="AW35" i="34"/>
  <c r="Y37" i="34"/>
  <c r="JL37" i="34"/>
  <c r="IY37" i="34"/>
  <c r="KY37" i="34"/>
  <c r="JY37" i="34"/>
  <c r="KL37" i="34"/>
  <c r="IL37" i="34"/>
  <c r="LL37" i="34"/>
  <c r="FY37" i="34"/>
  <c r="HY37" i="34"/>
  <c r="HL37" i="34"/>
  <c r="GY37" i="34"/>
  <c r="GL37" i="34"/>
  <c r="FL37" i="34"/>
  <c r="LY37" i="34"/>
  <c r="EY37" i="34"/>
  <c r="EL37" i="34"/>
  <c r="DL37" i="34"/>
  <c r="CY37" i="34"/>
  <c r="CL37" i="34"/>
  <c r="DY37" i="34"/>
  <c r="AY37" i="34"/>
  <c r="BL37" i="34"/>
  <c r="BY37" i="34"/>
  <c r="AL37" i="34"/>
  <c r="W37" i="34"/>
  <c r="LW37" i="34"/>
  <c r="JJ37" i="34"/>
  <c r="IW37" i="34"/>
  <c r="KW37" i="34"/>
  <c r="JW37" i="34"/>
  <c r="KJ37" i="34"/>
  <c r="IJ37" i="34"/>
  <c r="LJ37" i="34"/>
  <c r="EW37" i="34"/>
  <c r="EJ37" i="34"/>
  <c r="FW37" i="34"/>
  <c r="HW37" i="34"/>
  <c r="HJ37" i="34"/>
  <c r="GW37" i="34"/>
  <c r="GJ37" i="34"/>
  <c r="FJ37" i="34"/>
  <c r="DJ37" i="34"/>
  <c r="CW37" i="34"/>
  <c r="CJ37" i="34"/>
  <c r="DW37" i="34"/>
  <c r="BW37" i="34"/>
  <c r="AJ37" i="34"/>
  <c r="AW37" i="34"/>
  <c r="BJ37" i="34"/>
  <c r="Y34" i="34"/>
  <c r="KL34" i="34"/>
  <c r="JY34" i="34"/>
  <c r="KY34" i="34"/>
  <c r="LL34" i="34"/>
  <c r="LY34" i="34"/>
  <c r="JL34" i="34"/>
  <c r="IY34" i="34"/>
  <c r="IL34" i="34"/>
  <c r="HL34" i="34"/>
  <c r="HY34" i="34"/>
  <c r="EL34" i="34"/>
  <c r="GL34" i="34"/>
  <c r="FY34" i="34"/>
  <c r="FL34" i="34"/>
  <c r="EY34" i="34"/>
  <c r="GY34" i="34"/>
  <c r="CL34" i="34"/>
  <c r="DY34" i="34"/>
  <c r="DL34" i="34"/>
  <c r="CY34" i="34"/>
  <c r="BL34" i="34"/>
  <c r="AL34" i="34"/>
  <c r="BY34" i="34"/>
  <c r="AY34" i="34"/>
  <c r="B39" i="34"/>
  <c r="I34" i="34"/>
  <c r="V34" i="34"/>
  <c r="I36" i="34"/>
  <c r="V36" i="34"/>
  <c r="AF13" i="28" a="1"/>
  <c r="AH15" i="28" s="1"/>
  <c r="B35" i="34"/>
  <c r="J35" i="34"/>
  <c r="D34" i="34"/>
  <c r="L34" i="34"/>
  <c r="B37" i="34"/>
  <c r="J37" i="34"/>
  <c r="D36" i="34"/>
  <c r="L36" i="34"/>
  <c r="D37" i="34"/>
  <c r="L37" i="34"/>
  <c r="E35" i="34"/>
  <c r="E35" i="33"/>
  <c r="D35" i="33" s="1"/>
  <c r="T35" i="33" s="1"/>
  <c r="AE17" i="28" a="1"/>
  <c r="AE17" i="28" s="1"/>
  <c r="P13" i="28" s="1"/>
  <c r="E40" i="34"/>
  <c r="D40" i="34" s="1"/>
  <c r="E40" i="33"/>
  <c r="D40" i="33" s="1"/>
  <c r="E39" i="34"/>
  <c r="D39" i="34" s="1"/>
  <c r="E39" i="33"/>
  <c r="D39" i="33" s="1"/>
  <c r="E52" i="29"/>
  <c r="H74" i="27"/>
  <c r="E50" i="29"/>
  <c r="F74" i="27"/>
  <c r="H6" i="16"/>
  <c r="AG22" i="28"/>
  <c r="Q23" i="28" s="1"/>
  <c r="AH23" i="28"/>
  <c r="R24" i="28" s="1"/>
  <c r="AF21" i="28"/>
  <c r="AF22" i="28"/>
  <c r="P23" i="28" s="1"/>
  <c r="AI23" i="28"/>
  <c r="T24" i="28" s="1"/>
  <c r="AG23" i="28"/>
  <c r="AF23" i="28"/>
  <c r="P24" i="28" s="1"/>
  <c r="AI22" i="28"/>
  <c r="T23" i="28" s="1"/>
  <c r="AI21" i="28"/>
  <c r="T22" i="28" s="1"/>
  <c r="AH22" i="28"/>
  <c r="R23" i="28" s="1"/>
  <c r="AG21" i="28"/>
  <c r="Q22" i="28" s="1"/>
  <c r="H4" i="16"/>
  <c r="P21" i="28"/>
  <c r="Q24" i="28"/>
  <c r="Q21" i="28"/>
  <c r="B19" i="28"/>
  <c r="R22" i="28"/>
  <c r="R21" i="28"/>
  <c r="P22" i="28"/>
  <c r="T21" i="28"/>
  <c r="AG6" i="28"/>
  <c r="AF7" i="28"/>
  <c r="AH6" i="28"/>
  <c r="AI7" i="28"/>
  <c r="AI5" i="28"/>
  <c r="AF6" i="28"/>
  <c r="AG7" i="28"/>
  <c r="Q8" i="28" s="1"/>
  <c r="AF5" i="28"/>
  <c r="AH5" i="28"/>
  <c r="AI6" i="28"/>
  <c r="AH7" i="28"/>
  <c r="P5" i="28"/>
  <c r="Q5" i="28"/>
  <c r="B3" i="28"/>
  <c r="R5" i="28"/>
  <c r="AF29" i="28"/>
  <c r="AI30" i="28"/>
  <c r="T29" i="28" s="1"/>
  <c r="AI31" i="28"/>
  <c r="T32" i="28" s="1"/>
  <c r="AH31" i="28"/>
  <c r="R32" i="28" s="1"/>
  <c r="AG29" i="28"/>
  <c r="AG30" i="28"/>
  <c r="AH30" i="28"/>
  <c r="R29" i="28" s="1"/>
  <c r="AF30" i="28"/>
  <c r="P30" i="28" s="1"/>
  <c r="AI29" i="28"/>
  <c r="AG31" i="28"/>
  <c r="Q32" i="28" s="1"/>
  <c r="AF31" i="28"/>
  <c r="P32" i="28" s="1"/>
  <c r="AH29" i="28"/>
  <c r="R31" i="28" s="1"/>
  <c r="Q29" i="28"/>
  <c r="B27" i="28"/>
  <c r="Q31" i="28" l="1"/>
  <c r="T30" i="28"/>
  <c r="T31" i="28"/>
  <c r="P31" i="28"/>
  <c r="R30" i="28"/>
  <c r="Q30" i="28"/>
  <c r="P29" i="28"/>
  <c r="AG15" i="28"/>
  <c r="AF13" i="28"/>
  <c r="AI14" i="28"/>
  <c r="AH14" i="28"/>
  <c r="AH13" i="28"/>
  <c r="AF15" i="28"/>
  <c r="P16" i="28" s="1"/>
  <c r="AG13" i="28"/>
  <c r="Q14" i="28" s="1"/>
  <c r="AI13" i="28"/>
  <c r="T14" i="28" s="1"/>
  <c r="AI15" i="28"/>
  <c r="T16" i="28" s="1"/>
  <c r="AG14" i="28"/>
  <c r="AF14" i="28"/>
  <c r="P15" i="28" s="1"/>
  <c r="Y35" i="34"/>
  <c r="IL35" i="34"/>
  <c r="LL35" i="34"/>
  <c r="JY35" i="34"/>
  <c r="JL35" i="34"/>
  <c r="IY35" i="34"/>
  <c r="LY35" i="34"/>
  <c r="KL35" i="34"/>
  <c r="FL35" i="34"/>
  <c r="HY35" i="34"/>
  <c r="FY35" i="34"/>
  <c r="GL35" i="34"/>
  <c r="GY35" i="34"/>
  <c r="EY35" i="34"/>
  <c r="KY35" i="34"/>
  <c r="EL35" i="34"/>
  <c r="DL35" i="34"/>
  <c r="DY35" i="34"/>
  <c r="CL35" i="34"/>
  <c r="HL35" i="34"/>
  <c r="CY35" i="34"/>
  <c r="BL35" i="34"/>
  <c r="AL35" i="34"/>
  <c r="BY35" i="34"/>
  <c r="AY35" i="34"/>
  <c r="LV35" i="34"/>
  <c r="KI35" i="34"/>
  <c r="KV35" i="34"/>
  <c r="II35" i="34"/>
  <c r="JV35" i="34"/>
  <c r="JI35" i="34"/>
  <c r="IV35" i="34"/>
  <c r="LI35" i="34"/>
  <c r="HI35" i="34"/>
  <c r="EI35" i="34"/>
  <c r="EV35" i="34"/>
  <c r="FI35" i="34"/>
  <c r="HV35" i="34"/>
  <c r="FV35" i="34"/>
  <c r="GV35" i="34"/>
  <c r="GI35" i="34"/>
  <c r="CV35" i="34"/>
  <c r="DI35" i="34"/>
  <c r="DV35" i="34"/>
  <c r="CI35" i="34"/>
  <c r="BI35" i="34"/>
  <c r="BV35" i="34"/>
  <c r="AV35" i="34"/>
  <c r="AI35" i="34"/>
  <c r="AT39" i="34"/>
  <c r="CT39" i="34"/>
  <c r="DG40" i="34"/>
  <c r="FG40" i="34"/>
  <c r="HG40" i="34"/>
  <c r="MG39" i="34"/>
  <c r="LW50" i="34"/>
  <c r="LW49" i="34"/>
  <c r="LJ50" i="34"/>
  <c r="LJ49" i="34"/>
  <c r="LW46" i="34"/>
  <c r="JW46" i="34"/>
  <c r="LW45" i="34"/>
  <c r="JW45" i="34"/>
  <c r="KW50" i="34"/>
  <c r="KW49" i="34"/>
  <c r="KJ50" i="34"/>
  <c r="KJ49" i="34"/>
  <c r="LJ46" i="34"/>
  <c r="JJ46" i="34"/>
  <c r="LJ45" i="34"/>
  <c r="JJ45" i="34"/>
  <c r="JW50" i="34"/>
  <c r="JW49" i="34"/>
  <c r="JJ50" i="34"/>
  <c r="JJ49" i="34"/>
  <c r="KW46" i="34"/>
  <c r="IW46" i="34"/>
  <c r="KW45" i="34"/>
  <c r="IW45" i="34"/>
  <c r="IJ50" i="34"/>
  <c r="IJ49" i="34"/>
  <c r="KJ46" i="34"/>
  <c r="IJ46" i="34"/>
  <c r="KJ45" i="34"/>
  <c r="IJ45" i="34"/>
  <c r="IW50" i="34"/>
  <c r="IW49" i="34"/>
  <c r="EJ50" i="34"/>
  <c r="EJ49" i="34"/>
  <c r="GJ46" i="34"/>
  <c r="EJ46" i="34"/>
  <c r="GJ45" i="34"/>
  <c r="EJ45" i="34"/>
  <c r="HW50" i="34"/>
  <c r="HW49" i="34"/>
  <c r="HJ50" i="34"/>
  <c r="HJ49" i="34"/>
  <c r="HW46" i="34"/>
  <c r="FW46" i="34"/>
  <c r="GW50" i="34"/>
  <c r="GW49" i="34"/>
  <c r="FW50" i="34"/>
  <c r="FW49" i="34"/>
  <c r="EW49" i="34"/>
  <c r="GW45" i="34"/>
  <c r="HJ46" i="34"/>
  <c r="EW46" i="34"/>
  <c r="GJ50" i="34"/>
  <c r="GW46" i="34"/>
  <c r="FW45" i="34"/>
  <c r="FJ50" i="34"/>
  <c r="HW45" i="34"/>
  <c r="EW50" i="34"/>
  <c r="FJ45" i="34"/>
  <c r="FJ49" i="34"/>
  <c r="FJ46" i="34"/>
  <c r="EW45" i="34"/>
  <c r="HJ45" i="34"/>
  <c r="GJ49" i="34"/>
  <c r="DW50" i="34"/>
  <c r="DJ50" i="34"/>
  <c r="DW46" i="34"/>
  <c r="DW45" i="34"/>
  <c r="CW50" i="34"/>
  <c r="CJ50" i="34"/>
  <c r="DJ46" i="34"/>
  <c r="DJ45" i="34"/>
  <c r="DW49" i="34"/>
  <c r="DJ49" i="34"/>
  <c r="CW46" i="34"/>
  <c r="CW45" i="34"/>
  <c r="CW49" i="34"/>
  <c r="CJ49" i="34"/>
  <c r="CJ46" i="34"/>
  <c r="CJ45" i="34"/>
  <c r="BW49" i="34"/>
  <c r="BJ49" i="34"/>
  <c r="BJ46" i="34"/>
  <c r="AW50" i="34"/>
  <c r="AJ50" i="34"/>
  <c r="AW46" i="34"/>
  <c r="BW45" i="34"/>
  <c r="AW49" i="34"/>
  <c r="BJ45" i="34"/>
  <c r="BW50" i="34"/>
  <c r="AW45" i="34"/>
  <c r="BJ50" i="34"/>
  <c r="BW46" i="34"/>
  <c r="AJ46" i="34"/>
  <c r="AJ45" i="34"/>
  <c r="AJ49" i="34"/>
  <c r="AT40" i="34"/>
  <c r="CT40" i="34"/>
  <c r="IG39" i="34"/>
  <c r="HT39" i="34"/>
  <c r="IT39" i="34"/>
  <c r="KT39" i="34"/>
  <c r="JX36" i="34"/>
  <c r="KG36" i="34" s="1"/>
  <c r="IX36" i="34"/>
  <c r="JG36" i="34" s="1"/>
  <c r="KX36" i="34"/>
  <c r="LG36" i="34" s="1"/>
  <c r="IK36" i="34"/>
  <c r="IT36" i="34" s="1"/>
  <c r="LX36" i="34"/>
  <c r="MG36" i="34" s="1"/>
  <c r="LK36" i="34"/>
  <c r="LT36" i="34" s="1"/>
  <c r="KK36" i="34"/>
  <c r="KT36" i="34" s="1"/>
  <c r="JK36" i="34"/>
  <c r="JT36" i="34" s="1"/>
  <c r="EX36" i="34"/>
  <c r="FG36" i="34" s="1"/>
  <c r="GX36" i="34"/>
  <c r="HG36" i="34" s="1"/>
  <c r="FX36" i="34"/>
  <c r="GG36" i="34" s="1"/>
  <c r="FK36" i="34"/>
  <c r="FT36" i="34" s="1"/>
  <c r="EK36" i="34"/>
  <c r="ET36" i="34" s="1"/>
  <c r="HX36" i="34"/>
  <c r="IG36" i="34" s="1"/>
  <c r="HK36" i="34"/>
  <c r="HT36" i="34" s="1"/>
  <c r="GK36" i="34"/>
  <c r="GT36" i="34" s="1"/>
  <c r="DX36" i="34"/>
  <c r="EG36" i="34" s="1"/>
  <c r="DK36" i="34"/>
  <c r="DT36" i="34" s="1"/>
  <c r="CX36" i="34"/>
  <c r="DG36" i="34" s="1"/>
  <c r="CK36" i="34"/>
  <c r="CT36" i="34" s="1"/>
  <c r="BX36" i="34"/>
  <c r="CG36" i="34" s="1"/>
  <c r="BK36" i="34"/>
  <c r="BT36" i="34" s="1"/>
  <c r="AK36" i="34"/>
  <c r="AT36" i="34" s="1"/>
  <c r="AX36" i="34"/>
  <c r="BG36" i="34" s="1"/>
  <c r="CG39" i="34"/>
  <c r="IT40" i="34"/>
  <c r="IG40" i="34"/>
  <c r="HT40" i="34"/>
  <c r="KG39" i="34"/>
  <c r="KT40" i="34"/>
  <c r="CG40" i="34"/>
  <c r="EG39" i="34"/>
  <c r="FT39" i="34"/>
  <c r="GG39" i="34"/>
  <c r="KG40" i="34"/>
  <c r="MG40" i="34"/>
  <c r="LV37" i="34"/>
  <c r="JI37" i="34"/>
  <c r="IV37" i="34"/>
  <c r="KV37" i="34"/>
  <c r="JV37" i="34"/>
  <c r="LI37" i="34"/>
  <c r="KI37" i="34"/>
  <c r="EV37" i="34"/>
  <c r="EI37" i="34"/>
  <c r="II37" i="34"/>
  <c r="FV37" i="34"/>
  <c r="HV37" i="34"/>
  <c r="HI37" i="34"/>
  <c r="GV37" i="34"/>
  <c r="GI37" i="34"/>
  <c r="FI37" i="34"/>
  <c r="DI37" i="34"/>
  <c r="CV37" i="34"/>
  <c r="CI37" i="34"/>
  <c r="DV37" i="34"/>
  <c r="BV37" i="34"/>
  <c r="AI37" i="34"/>
  <c r="BI37" i="34"/>
  <c r="AV37" i="34"/>
  <c r="BG39" i="34"/>
  <c r="EG40" i="34"/>
  <c r="FT40" i="34"/>
  <c r="GG40" i="34"/>
  <c r="LG39" i="34"/>
  <c r="JG39" i="34"/>
  <c r="JK37" i="34"/>
  <c r="IX37" i="34"/>
  <c r="KX37" i="34"/>
  <c r="JX37" i="34"/>
  <c r="KK37" i="34"/>
  <c r="IK37" i="34"/>
  <c r="LK37" i="34"/>
  <c r="LX37" i="34"/>
  <c r="EX37" i="34"/>
  <c r="EK37" i="34"/>
  <c r="FX37" i="34"/>
  <c r="HX37" i="34"/>
  <c r="HK37" i="34"/>
  <c r="GX37" i="34"/>
  <c r="GK37" i="34"/>
  <c r="FK37" i="34"/>
  <c r="DK37" i="34"/>
  <c r="CX37" i="34"/>
  <c r="CK37" i="34"/>
  <c r="DX37" i="34"/>
  <c r="AK37" i="34"/>
  <c r="AX37" i="34"/>
  <c r="BK37" i="34"/>
  <c r="BX37" i="34"/>
  <c r="BT39" i="34"/>
  <c r="DT39" i="34"/>
  <c r="GT39" i="34"/>
  <c r="ET39" i="34"/>
  <c r="LG40" i="34"/>
  <c r="JG40" i="34"/>
  <c r="LW48" i="34"/>
  <c r="LW47" i="34"/>
  <c r="KJ44" i="34"/>
  <c r="LW43" i="34"/>
  <c r="KC40" i="34"/>
  <c r="KC39" i="34"/>
  <c r="LJ48" i="34"/>
  <c r="LJ47" i="34"/>
  <c r="LW44" i="34"/>
  <c r="IJ44" i="34"/>
  <c r="IJ43" i="34"/>
  <c r="LP40" i="34"/>
  <c r="LP39" i="34"/>
  <c r="KW48" i="34"/>
  <c r="KW47" i="34"/>
  <c r="IW43" i="34"/>
  <c r="JC40" i="34"/>
  <c r="JC39" i="34"/>
  <c r="KJ48" i="34"/>
  <c r="KJ47" i="34"/>
  <c r="JW44" i="34"/>
  <c r="JJ43" i="34"/>
  <c r="KP40" i="34"/>
  <c r="KP39" i="34"/>
  <c r="JW48" i="34"/>
  <c r="JW47" i="34"/>
  <c r="LJ44" i="34"/>
  <c r="JW43" i="34"/>
  <c r="MC40" i="34"/>
  <c r="MC39" i="34"/>
  <c r="JJ48" i="34"/>
  <c r="JJ47" i="34"/>
  <c r="JJ44" i="34"/>
  <c r="KJ43" i="34"/>
  <c r="JP40" i="34"/>
  <c r="JP39" i="34"/>
  <c r="IJ48" i="34"/>
  <c r="IJ47" i="34"/>
  <c r="IW44" i="34"/>
  <c r="LJ43" i="34"/>
  <c r="IP40" i="34"/>
  <c r="IP39" i="34"/>
  <c r="LC39" i="34"/>
  <c r="IW48" i="34"/>
  <c r="EJ48" i="34"/>
  <c r="EJ47" i="34"/>
  <c r="GJ44" i="34"/>
  <c r="EJ44" i="34"/>
  <c r="IW47" i="34"/>
  <c r="HW48" i="34"/>
  <c r="HW47" i="34"/>
  <c r="HJ48" i="34"/>
  <c r="HJ47" i="34"/>
  <c r="GW48" i="34"/>
  <c r="GW47" i="34"/>
  <c r="KW44" i="34"/>
  <c r="KW43" i="34"/>
  <c r="FW48" i="34"/>
  <c r="FW47" i="34"/>
  <c r="GW43" i="34"/>
  <c r="FW43" i="34"/>
  <c r="FP40" i="34"/>
  <c r="FP39" i="34"/>
  <c r="GJ48" i="34"/>
  <c r="FW44" i="34"/>
  <c r="GJ43" i="34"/>
  <c r="HC40" i="34"/>
  <c r="HC39" i="34"/>
  <c r="FJ48" i="34"/>
  <c r="HW44" i="34"/>
  <c r="EP40" i="34"/>
  <c r="EP39" i="34"/>
  <c r="EW48" i="34"/>
  <c r="FJ44" i="34"/>
  <c r="GC40" i="34"/>
  <c r="GC39" i="34"/>
  <c r="GJ47" i="34"/>
  <c r="HJ44" i="34"/>
  <c r="HJ43" i="34"/>
  <c r="HP40" i="34"/>
  <c r="HP39" i="34"/>
  <c r="FJ47" i="34"/>
  <c r="EW44" i="34"/>
  <c r="HW43" i="34"/>
  <c r="EJ43" i="34"/>
  <c r="FC40" i="34"/>
  <c r="FC39" i="34"/>
  <c r="FJ43" i="34"/>
  <c r="IC40" i="34"/>
  <c r="IC39" i="34"/>
  <c r="GW44" i="34"/>
  <c r="EW43" i="34"/>
  <c r="EW47" i="34"/>
  <c r="GP40" i="34"/>
  <c r="GP39" i="34"/>
  <c r="DW48" i="34"/>
  <c r="CP40" i="34"/>
  <c r="CP39" i="34"/>
  <c r="DJ48" i="34"/>
  <c r="DW44" i="34"/>
  <c r="CW48" i="34"/>
  <c r="DC40" i="34"/>
  <c r="DC39" i="34"/>
  <c r="CJ48" i="34"/>
  <c r="DJ44" i="34"/>
  <c r="CJ43" i="34"/>
  <c r="DW47" i="34"/>
  <c r="CW43" i="34"/>
  <c r="DP40" i="34"/>
  <c r="DP39" i="34"/>
  <c r="DJ47" i="34"/>
  <c r="CW44" i="34"/>
  <c r="DJ43" i="34"/>
  <c r="LC40" i="34"/>
  <c r="CW47" i="34"/>
  <c r="DW43" i="34"/>
  <c r="EC40" i="34"/>
  <c r="EC39" i="34"/>
  <c r="CJ47" i="34"/>
  <c r="CJ44" i="34"/>
  <c r="BW43" i="34"/>
  <c r="BJ44" i="34"/>
  <c r="AP39" i="34"/>
  <c r="BW48" i="34"/>
  <c r="BP40" i="34"/>
  <c r="AW44" i="34"/>
  <c r="AJ43" i="34"/>
  <c r="BC40" i="34"/>
  <c r="BJ48" i="34"/>
  <c r="AW43" i="34"/>
  <c r="BW47" i="34"/>
  <c r="BP39" i="34"/>
  <c r="BJ47" i="34"/>
  <c r="CC40" i="34"/>
  <c r="AW48" i="34"/>
  <c r="AJ48" i="34"/>
  <c r="BW44" i="34"/>
  <c r="BJ43" i="34"/>
  <c r="CC39" i="34"/>
  <c r="AW47" i="34"/>
  <c r="AP40" i="34"/>
  <c r="AJ44" i="34"/>
  <c r="AJ47" i="34"/>
  <c r="BC39" i="34"/>
  <c r="BG40" i="34"/>
  <c r="DT40" i="34"/>
  <c r="GT40" i="34"/>
  <c r="ET40" i="34"/>
  <c r="JT39" i="34"/>
  <c r="LT39" i="34"/>
  <c r="KK34" i="34"/>
  <c r="KT34" i="34" s="1"/>
  <c r="JX34" i="34"/>
  <c r="KG34" i="34" s="1"/>
  <c r="KX34" i="34"/>
  <c r="LG34" i="34" s="1"/>
  <c r="IX34" i="34"/>
  <c r="JG34" i="34" s="1"/>
  <c r="IK34" i="34"/>
  <c r="IT34" i="34" s="1"/>
  <c r="LX34" i="34"/>
  <c r="MG34" i="34" s="1"/>
  <c r="JK34" i="34"/>
  <c r="JT34" i="34" s="1"/>
  <c r="LK34" i="34"/>
  <c r="LT34" i="34" s="1"/>
  <c r="HK34" i="34"/>
  <c r="HT34" i="34" s="1"/>
  <c r="HX34" i="34"/>
  <c r="IG34" i="34" s="1"/>
  <c r="EK34" i="34"/>
  <c r="ET34" i="34" s="1"/>
  <c r="GX34" i="34"/>
  <c r="HG34" i="34" s="1"/>
  <c r="FK34" i="34"/>
  <c r="FT34" i="34" s="1"/>
  <c r="EX34" i="34"/>
  <c r="FG34" i="34" s="1"/>
  <c r="FX34" i="34"/>
  <c r="GG34" i="34" s="1"/>
  <c r="CK34" i="34"/>
  <c r="CT34" i="34" s="1"/>
  <c r="DX34" i="34"/>
  <c r="EG34" i="34" s="1"/>
  <c r="DK34" i="34"/>
  <c r="DT34" i="34" s="1"/>
  <c r="CX34" i="34"/>
  <c r="DG34" i="34" s="1"/>
  <c r="GK34" i="34"/>
  <c r="GT34" i="34" s="1"/>
  <c r="BK34" i="34"/>
  <c r="BT34" i="34" s="1"/>
  <c r="AK34" i="34"/>
  <c r="AT34" i="34" s="1"/>
  <c r="BX34" i="34"/>
  <c r="CG34" i="34" s="1"/>
  <c r="AX34" i="34"/>
  <c r="BG34" i="34" s="1"/>
  <c r="BT40" i="34"/>
  <c r="DG39" i="34"/>
  <c r="FG39" i="34"/>
  <c r="HG39" i="34"/>
  <c r="JT40" i="34"/>
  <c r="LT40" i="34"/>
  <c r="K34" i="34"/>
  <c r="T34" i="34" s="1"/>
  <c r="P34" i="34" s="1"/>
  <c r="X34" i="34"/>
  <c r="AG34" i="34" s="1"/>
  <c r="AC34" i="34" s="1"/>
  <c r="T39" i="34"/>
  <c r="I37" i="34"/>
  <c r="V37" i="34"/>
  <c r="T40" i="34"/>
  <c r="P40" i="34" s="1"/>
  <c r="K37" i="34"/>
  <c r="X37" i="34"/>
  <c r="I35" i="34"/>
  <c r="V35" i="34"/>
  <c r="AG39" i="34"/>
  <c r="P14" i="28"/>
  <c r="W45" i="34"/>
  <c r="W50" i="34"/>
  <c r="W49" i="34"/>
  <c r="W46" i="34"/>
  <c r="J49" i="34"/>
  <c r="J46" i="34"/>
  <c r="J50" i="34"/>
  <c r="J45" i="34"/>
  <c r="AG40" i="34"/>
  <c r="AC40" i="34" s="1"/>
  <c r="R14" i="28"/>
  <c r="Q16" i="28"/>
  <c r="K36" i="34"/>
  <c r="T36" i="34" s="1"/>
  <c r="P36" i="34" s="1"/>
  <c r="X36" i="34"/>
  <c r="AG36" i="34" s="1"/>
  <c r="AC36" i="34" s="1"/>
  <c r="W43" i="34"/>
  <c r="W44" i="34"/>
  <c r="W48" i="34"/>
  <c r="W47" i="34"/>
  <c r="J48" i="34"/>
  <c r="J43" i="34"/>
  <c r="J47" i="34"/>
  <c r="J44" i="34"/>
  <c r="P39" i="34"/>
  <c r="R13" i="28"/>
  <c r="B11" i="28"/>
  <c r="Q13" i="28"/>
  <c r="R16" i="28"/>
  <c r="Q15" i="28"/>
  <c r="D35" i="34"/>
  <c r="L35" i="34"/>
  <c r="T13" i="28"/>
  <c r="T15" i="28"/>
  <c r="C42" i="34"/>
  <c r="B42" i="34" s="1"/>
  <c r="C42" i="33"/>
  <c r="B42" i="33" s="1"/>
  <c r="E42" i="34"/>
  <c r="D42" i="34" s="1"/>
  <c r="E42" i="33"/>
  <c r="D42" i="33" s="1"/>
  <c r="R15" i="28"/>
  <c r="H11" i="16"/>
  <c r="J4" i="16" s="1"/>
  <c r="B7" i="27" s="1"/>
  <c r="E55" i="29"/>
  <c r="D55" i="29"/>
  <c r="E83" i="27"/>
  <c r="T7" i="28"/>
  <c r="Q7" i="28"/>
  <c r="P7" i="28"/>
  <c r="T6" i="28"/>
  <c r="R7" i="28"/>
  <c r="R6" i="28"/>
  <c r="T8" i="28"/>
  <c r="Q6" i="28"/>
  <c r="P6" i="28"/>
  <c r="P8" i="28"/>
  <c r="R8" i="28"/>
  <c r="T42" i="33" l="1"/>
  <c r="T46" i="33" s="1"/>
  <c r="T47" i="33" s="1"/>
  <c r="O48" i="33" s="1"/>
  <c r="I2" i="33" s="1"/>
  <c r="I4" i="35" s="1"/>
  <c r="J4" i="35" s="1"/>
  <c r="FG44" i="34"/>
  <c r="FG45" i="34" s="1"/>
  <c r="DG44" i="34"/>
  <c r="DG45" i="34" s="1"/>
  <c r="BT37" i="34"/>
  <c r="GT37" i="34"/>
  <c r="T37" i="34"/>
  <c r="P37" i="34" s="1"/>
  <c r="Q37" i="34" s="1"/>
  <c r="R37" i="34" s="1"/>
  <c r="DT37" i="34"/>
  <c r="LT44" i="34"/>
  <c r="LT45" i="34" s="1"/>
  <c r="IG44" i="34"/>
  <c r="IG45" i="34" s="1"/>
  <c r="KT37" i="34"/>
  <c r="HG44" i="34"/>
  <c r="HG45" i="34" s="1"/>
  <c r="GG44" i="34"/>
  <c r="GG45" i="34" s="1"/>
  <c r="J28" i="35"/>
  <c r="J29" i="35"/>
  <c r="J24" i="35"/>
  <c r="J27" i="35"/>
  <c r="J21" i="35"/>
  <c r="J26" i="35"/>
  <c r="J20" i="35"/>
  <c r="J22" i="35"/>
  <c r="J23" i="35"/>
  <c r="J25" i="35"/>
  <c r="J16" i="35"/>
  <c r="J12" i="35"/>
  <c r="J17" i="35"/>
  <c r="J19" i="35"/>
  <c r="J13" i="35"/>
  <c r="J15" i="35"/>
  <c r="J18" i="35"/>
  <c r="J14" i="35"/>
  <c r="J8" i="35"/>
  <c r="J11" i="35"/>
  <c r="J9" i="35"/>
  <c r="J10" i="35"/>
  <c r="J7" i="35"/>
  <c r="J6" i="35"/>
  <c r="EG37" i="34"/>
  <c r="DG37" i="34"/>
  <c r="JT37" i="34"/>
  <c r="MG44" i="34"/>
  <c r="MG45" i="34" s="1"/>
  <c r="BG44" i="34"/>
  <c r="BG45" i="34" s="1"/>
  <c r="MG37" i="34"/>
  <c r="CG44" i="34"/>
  <c r="CG45" i="34" s="1"/>
  <c r="JT44" i="34"/>
  <c r="JT45" i="34" s="1"/>
  <c r="CD39" i="34"/>
  <c r="CF39" i="34"/>
  <c r="CC44" i="34"/>
  <c r="CC45" i="34" s="1"/>
  <c r="AQ39" i="34"/>
  <c r="AS39" i="34"/>
  <c r="AP44" i="34"/>
  <c r="AP45" i="34" s="1"/>
  <c r="GF40" i="34"/>
  <c r="GD40" i="34"/>
  <c r="GE40" i="34" s="1"/>
  <c r="HF40" i="34"/>
  <c r="HD40" i="34"/>
  <c r="HE40" i="34" s="1"/>
  <c r="LF39" i="34"/>
  <c r="LD39" i="34"/>
  <c r="LC44" i="34"/>
  <c r="LC45" i="34" s="1"/>
  <c r="JS40" i="34"/>
  <c r="JQ40" i="34"/>
  <c r="JR40" i="34" s="1"/>
  <c r="IT37" i="34"/>
  <c r="HT44" i="34"/>
  <c r="HT45" i="34" s="1"/>
  <c r="JF39" i="34"/>
  <c r="JD39" i="34"/>
  <c r="JC44" i="34"/>
  <c r="JC45" i="34" s="1"/>
  <c r="CS40" i="34"/>
  <c r="CQ40" i="34"/>
  <c r="CR40" i="34" s="1"/>
  <c r="IF40" i="34"/>
  <c r="ID40" i="34"/>
  <c r="IE40" i="34" s="1"/>
  <c r="HS39" i="34"/>
  <c r="HQ39" i="34"/>
  <c r="HP44" i="34"/>
  <c r="HP45" i="34" s="1"/>
  <c r="IS40" i="34"/>
  <c r="IQ40" i="34"/>
  <c r="IR40" i="34" s="1"/>
  <c r="JF40" i="34"/>
  <c r="JD40" i="34"/>
  <c r="JE40" i="34" s="1"/>
  <c r="BG37" i="34"/>
  <c r="FT37" i="34"/>
  <c r="FG37" i="34"/>
  <c r="FT44" i="34"/>
  <c r="FT45" i="34" s="1"/>
  <c r="IQ39" i="34"/>
  <c r="IS39" i="34"/>
  <c r="IP44" i="34"/>
  <c r="IP45" i="34" s="1"/>
  <c r="X35" i="34"/>
  <c r="KX35" i="34"/>
  <c r="LG35" i="34" s="1"/>
  <c r="IK35" i="34"/>
  <c r="IT35" i="34" s="1"/>
  <c r="LK35" i="34"/>
  <c r="LT35" i="34" s="1"/>
  <c r="JX35" i="34"/>
  <c r="KG35" i="34" s="1"/>
  <c r="JK35" i="34"/>
  <c r="JT35" i="34" s="1"/>
  <c r="IX35" i="34"/>
  <c r="JG35" i="34" s="1"/>
  <c r="LX35" i="34"/>
  <c r="MG35" i="34" s="1"/>
  <c r="KK35" i="34"/>
  <c r="EX35" i="34"/>
  <c r="FG35" i="34" s="1"/>
  <c r="FK35" i="34"/>
  <c r="FT35" i="34" s="1"/>
  <c r="HX35" i="34"/>
  <c r="IG35" i="34" s="1"/>
  <c r="FX35" i="34"/>
  <c r="GG35" i="34" s="1"/>
  <c r="GK35" i="34"/>
  <c r="GT35" i="34" s="1"/>
  <c r="GX35" i="34"/>
  <c r="HG35" i="34" s="1"/>
  <c r="HK35" i="34"/>
  <c r="HT35" i="34" s="1"/>
  <c r="EK35" i="34"/>
  <c r="DK35" i="34"/>
  <c r="DT35" i="34" s="1"/>
  <c r="DX35" i="34"/>
  <c r="EG35" i="34" s="1"/>
  <c r="CK35" i="34"/>
  <c r="CT35" i="34" s="1"/>
  <c r="CX35" i="34"/>
  <c r="DG35" i="34" s="1"/>
  <c r="BK35" i="34"/>
  <c r="BT35" i="34" s="1"/>
  <c r="AK35" i="34"/>
  <c r="AT35" i="34" s="1"/>
  <c r="BX35" i="34"/>
  <c r="CG35" i="34" s="1"/>
  <c r="AX35" i="34"/>
  <c r="BG35" i="34" s="1"/>
  <c r="BD39" i="34"/>
  <c r="BF39" i="34"/>
  <c r="BC44" i="34"/>
  <c r="BC45" i="34" s="1"/>
  <c r="BD40" i="34"/>
  <c r="BE40" i="34" s="1"/>
  <c r="BF40" i="34"/>
  <c r="HS40" i="34"/>
  <c r="HQ40" i="34"/>
  <c r="HR40" i="34" s="1"/>
  <c r="ES39" i="34"/>
  <c r="EQ39" i="34"/>
  <c r="EP44" i="34"/>
  <c r="EP45" i="34" s="1"/>
  <c r="KS39" i="34"/>
  <c r="KQ39" i="34"/>
  <c r="KP44" i="34"/>
  <c r="KP45" i="34" s="1"/>
  <c r="ET44" i="34"/>
  <c r="ET45" i="34" s="1"/>
  <c r="EG44" i="34"/>
  <c r="EG45" i="34" s="1"/>
  <c r="DF39" i="34"/>
  <c r="DD39" i="34"/>
  <c r="DC44" i="34"/>
  <c r="DC45" i="34" s="1"/>
  <c r="GS39" i="34"/>
  <c r="GQ39" i="34"/>
  <c r="GP44" i="34"/>
  <c r="GP45" i="34" s="1"/>
  <c r="FF39" i="34"/>
  <c r="FD39" i="34"/>
  <c r="FC44" i="34"/>
  <c r="FC45" i="34" s="1"/>
  <c r="ES40" i="34"/>
  <c r="EQ40" i="34"/>
  <c r="ER40" i="34" s="1"/>
  <c r="FS39" i="34"/>
  <c r="FQ39" i="34"/>
  <c r="FP44" i="34"/>
  <c r="FP45" i="34" s="1"/>
  <c r="KS40" i="34"/>
  <c r="KQ40" i="34"/>
  <c r="KR40" i="34" s="1"/>
  <c r="GT44" i="34"/>
  <c r="GT45" i="34" s="1"/>
  <c r="JG44" i="34"/>
  <c r="JG45" i="34" s="1"/>
  <c r="AT37" i="34"/>
  <c r="HG37" i="34"/>
  <c r="LT37" i="34"/>
  <c r="KG44" i="34"/>
  <c r="KG45" i="34" s="1"/>
  <c r="IF39" i="34"/>
  <c r="ID39" i="34"/>
  <c r="IC44" i="34"/>
  <c r="IC45" i="34" s="1"/>
  <c r="CD40" i="34"/>
  <c r="CE40" i="34" s="1"/>
  <c r="CF40" i="34"/>
  <c r="EF39" i="34"/>
  <c r="ED39" i="34"/>
  <c r="EC44" i="34"/>
  <c r="EC45" i="34" s="1"/>
  <c r="DS39" i="34"/>
  <c r="DQ39" i="34"/>
  <c r="DP44" i="34"/>
  <c r="DP45" i="34" s="1"/>
  <c r="DF40" i="34"/>
  <c r="DD40" i="34"/>
  <c r="DE40" i="34" s="1"/>
  <c r="GS40" i="34"/>
  <c r="GQ40" i="34"/>
  <c r="GR40" i="34" s="1"/>
  <c r="FF40" i="34"/>
  <c r="FD40" i="34"/>
  <c r="FE40" i="34" s="1"/>
  <c r="FS40" i="34"/>
  <c r="FQ40" i="34"/>
  <c r="FR40" i="34" s="1"/>
  <c r="MF39" i="34"/>
  <c r="MD39" i="34"/>
  <c r="MC44" i="34"/>
  <c r="MC45" i="34" s="1"/>
  <c r="KF39" i="34"/>
  <c r="KD39" i="34"/>
  <c r="KC44" i="34"/>
  <c r="KC45" i="34" s="1"/>
  <c r="DT44" i="34"/>
  <c r="DT45" i="34" s="1"/>
  <c r="ET37" i="34"/>
  <c r="LG44" i="34"/>
  <c r="LG45" i="34" s="1"/>
  <c r="CG37" i="34"/>
  <c r="HT37" i="34"/>
  <c r="KG37" i="34"/>
  <c r="CT44" i="34"/>
  <c r="CT45" i="34" s="1"/>
  <c r="ET35" i="34"/>
  <c r="KT35" i="34"/>
  <c r="LF40" i="34"/>
  <c r="LD40" i="34"/>
  <c r="LE40" i="34" s="1"/>
  <c r="AQ40" i="34"/>
  <c r="AR40" i="34" s="1"/>
  <c r="AS40" i="34"/>
  <c r="BQ40" i="34"/>
  <c r="BR40" i="34" s="1"/>
  <c r="BS40" i="34"/>
  <c r="EF40" i="34"/>
  <c r="ED40" i="34"/>
  <c r="EE40" i="34" s="1"/>
  <c r="DS40" i="34"/>
  <c r="DQ40" i="34"/>
  <c r="DR40" i="34" s="1"/>
  <c r="MD40" i="34"/>
  <c r="ME40" i="34" s="1"/>
  <c r="MF40" i="34"/>
  <c r="LQ39" i="34"/>
  <c r="LS39" i="34"/>
  <c r="LP44" i="34"/>
  <c r="LP45" i="34" s="1"/>
  <c r="KF40" i="34"/>
  <c r="KD40" i="34"/>
  <c r="KE40" i="34" s="1"/>
  <c r="BT44" i="34"/>
  <c r="BT45" i="34" s="1"/>
  <c r="IG37" i="34"/>
  <c r="LG37" i="34"/>
  <c r="KT44" i="34"/>
  <c r="KT45" i="34" s="1"/>
  <c r="AT44" i="34"/>
  <c r="AT45" i="34" s="1"/>
  <c r="CS39" i="34"/>
  <c r="CQ39" i="34"/>
  <c r="CP44" i="34"/>
  <c r="CP45" i="34" s="1"/>
  <c r="BQ39" i="34"/>
  <c r="BS39" i="34"/>
  <c r="BP44" i="34"/>
  <c r="BP45" i="34" s="1"/>
  <c r="GD39" i="34"/>
  <c r="GF39" i="34"/>
  <c r="GC44" i="34"/>
  <c r="GC45" i="34" s="1"/>
  <c r="HF39" i="34"/>
  <c r="HD39" i="34"/>
  <c r="HC44" i="34"/>
  <c r="HC45" i="34" s="1"/>
  <c r="JS39" i="34"/>
  <c r="JQ39" i="34"/>
  <c r="JP44" i="34"/>
  <c r="JP45" i="34" s="1"/>
  <c r="LS40" i="34"/>
  <c r="LQ40" i="34"/>
  <c r="LR40" i="34" s="1"/>
  <c r="CT37" i="34"/>
  <c r="GG37" i="34"/>
  <c r="JG37" i="34"/>
  <c r="IT44" i="34"/>
  <c r="IT45" i="34" s="1"/>
  <c r="Q36" i="34"/>
  <c r="R36" i="34" s="1"/>
  <c r="S36" i="34"/>
  <c r="AG35" i="34"/>
  <c r="AC35" i="34" s="1"/>
  <c r="AG42" i="34"/>
  <c r="AB42" i="34" s="1"/>
  <c r="T42" i="34"/>
  <c r="O42" i="34" s="1"/>
  <c r="Q40" i="34"/>
  <c r="R40" i="34" s="1"/>
  <c r="S40" i="34"/>
  <c r="AF40" i="34"/>
  <c r="AD40" i="34"/>
  <c r="AE40" i="34" s="1"/>
  <c r="AD34" i="34"/>
  <c r="AF34" i="34"/>
  <c r="AG37" i="34"/>
  <c r="AC37" i="34" s="1"/>
  <c r="S34" i="34"/>
  <c r="Q34" i="34"/>
  <c r="Q39" i="34"/>
  <c r="R39" i="34" s="1"/>
  <c r="S39" i="34"/>
  <c r="AD36" i="34"/>
  <c r="AE36" i="34" s="1"/>
  <c r="AF36" i="34"/>
  <c r="AC39" i="34"/>
  <c r="K35" i="34"/>
  <c r="T35" i="34" s="1"/>
  <c r="J5" i="35" l="1"/>
  <c r="G4" i="35" s="1"/>
  <c r="HF44" i="34"/>
  <c r="HF45" i="34" s="1"/>
  <c r="S37" i="34"/>
  <c r="IS44" i="34"/>
  <c r="IS45" i="34" s="1"/>
  <c r="CS44" i="34"/>
  <c r="CS45" i="34" s="1"/>
  <c r="EF44" i="34"/>
  <c r="EF45" i="34" s="1"/>
  <c r="BS44" i="34"/>
  <c r="BS45" i="34" s="1"/>
  <c r="IF44" i="34"/>
  <c r="IF45" i="34" s="1"/>
  <c r="MF44" i="34"/>
  <c r="MF45" i="34" s="1"/>
  <c r="G29" i="35"/>
  <c r="G18" i="35"/>
  <c r="G23" i="35"/>
  <c r="G28" i="35"/>
  <c r="G25" i="35"/>
  <c r="G22" i="35"/>
  <c r="G20" i="35"/>
  <c r="G26" i="35"/>
  <c r="G21" i="35"/>
  <c r="G27" i="35"/>
  <c r="G24" i="35"/>
  <c r="G14" i="35"/>
  <c r="G15" i="35"/>
  <c r="G13" i="35"/>
  <c r="G19" i="35"/>
  <c r="G17" i="35"/>
  <c r="G12" i="35"/>
  <c r="G16" i="35"/>
  <c r="G10" i="35"/>
  <c r="G9" i="35"/>
  <c r="G11" i="35"/>
  <c r="G8" i="35"/>
  <c r="G6" i="35"/>
  <c r="G7" i="35"/>
  <c r="JF44" i="34"/>
  <c r="JF45" i="34" s="1"/>
  <c r="BF44" i="34"/>
  <c r="BF45" i="34" s="1"/>
  <c r="HS44" i="34"/>
  <c r="HS45" i="34" s="1"/>
  <c r="CR39" i="34"/>
  <c r="CR44" i="34" s="1"/>
  <c r="CR45" i="34" s="1"/>
  <c r="CQ44" i="34"/>
  <c r="CQ45" i="34" s="1"/>
  <c r="FF44" i="34"/>
  <c r="FF45" i="34" s="1"/>
  <c r="ES44" i="34"/>
  <c r="ES45" i="34" s="1"/>
  <c r="HR39" i="34"/>
  <c r="HR44" i="34" s="1"/>
  <c r="HR45" i="34" s="1"/>
  <c r="HQ44" i="34"/>
  <c r="HQ45" i="34" s="1"/>
  <c r="ME39" i="34"/>
  <c r="ME44" i="34" s="1"/>
  <c r="ME45" i="34" s="1"/>
  <c r="MD44" i="34"/>
  <c r="MD45" i="34" s="1"/>
  <c r="JE39" i="34"/>
  <c r="JE44" i="34" s="1"/>
  <c r="JE45" i="34" s="1"/>
  <c r="JD44" i="34"/>
  <c r="JD45" i="34" s="1"/>
  <c r="GE39" i="34"/>
  <c r="GE44" i="34" s="1"/>
  <c r="GE45" i="34" s="1"/>
  <c r="GD44" i="34"/>
  <c r="GD45" i="34" s="1"/>
  <c r="FS44" i="34"/>
  <c r="FS45" i="34" s="1"/>
  <c r="GS44" i="34"/>
  <c r="GS45" i="34" s="1"/>
  <c r="IR39" i="34"/>
  <c r="IR44" i="34" s="1"/>
  <c r="IR45" i="34" s="1"/>
  <c r="IQ44" i="34"/>
  <c r="IQ45" i="34" s="1"/>
  <c r="AS44" i="34"/>
  <c r="AS45" i="34" s="1"/>
  <c r="FR39" i="34"/>
  <c r="FR44" i="34" s="1"/>
  <c r="FR45" i="34" s="1"/>
  <c r="FQ44" i="34"/>
  <c r="FQ45" i="34" s="1"/>
  <c r="JR39" i="34"/>
  <c r="JR44" i="34" s="1"/>
  <c r="JR45" i="34" s="1"/>
  <c r="JQ44" i="34"/>
  <c r="JQ45" i="34" s="1"/>
  <c r="DR39" i="34"/>
  <c r="DR44" i="34" s="1"/>
  <c r="DR45" i="34" s="1"/>
  <c r="DQ44" i="34"/>
  <c r="DQ45" i="34" s="1"/>
  <c r="IE39" i="34"/>
  <c r="IE44" i="34" s="1"/>
  <c r="IE45" i="34" s="1"/>
  <c r="ID44" i="34"/>
  <c r="ID45" i="34" s="1"/>
  <c r="KR39" i="34"/>
  <c r="KR44" i="34" s="1"/>
  <c r="KR45" i="34" s="1"/>
  <c r="KQ44" i="34"/>
  <c r="KQ45" i="34" s="1"/>
  <c r="LE39" i="34"/>
  <c r="LE44" i="34" s="1"/>
  <c r="LE45" i="34" s="1"/>
  <c r="LD44" i="34"/>
  <c r="LD45" i="34" s="1"/>
  <c r="AR39" i="34"/>
  <c r="AR44" i="34" s="1"/>
  <c r="AR45" i="34" s="1"/>
  <c r="AQ44" i="34"/>
  <c r="AQ45" i="34" s="1"/>
  <c r="GF44" i="34"/>
  <c r="GF45" i="34" s="1"/>
  <c r="JS44" i="34"/>
  <c r="JS45" i="34" s="1"/>
  <c r="LS44" i="34"/>
  <c r="LS45" i="34" s="1"/>
  <c r="DS44" i="34"/>
  <c r="DS45" i="34" s="1"/>
  <c r="DE39" i="34"/>
  <c r="DE44" i="34" s="1"/>
  <c r="DE45" i="34" s="1"/>
  <c r="DD44" i="34"/>
  <c r="DD45" i="34" s="1"/>
  <c r="KS44" i="34"/>
  <c r="KS45" i="34" s="1"/>
  <c r="LF44" i="34"/>
  <c r="LF45" i="34" s="1"/>
  <c r="BR39" i="34"/>
  <c r="BR44" i="34" s="1"/>
  <c r="BR45" i="34" s="1"/>
  <c r="BQ44" i="34"/>
  <c r="BQ45" i="34" s="1"/>
  <c r="LR39" i="34"/>
  <c r="LR44" i="34" s="1"/>
  <c r="LR45" i="34" s="1"/>
  <c r="LQ44" i="34"/>
  <c r="LQ45" i="34" s="1"/>
  <c r="KE39" i="34"/>
  <c r="KE44" i="34" s="1"/>
  <c r="KE45" i="34" s="1"/>
  <c r="KD44" i="34"/>
  <c r="KD45" i="34" s="1"/>
  <c r="DF44" i="34"/>
  <c r="DF45" i="34" s="1"/>
  <c r="CF44" i="34"/>
  <c r="CF45" i="34" s="1"/>
  <c r="GR39" i="34"/>
  <c r="GR44" i="34" s="1"/>
  <c r="GR45" i="34" s="1"/>
  <c r="GQ44" i="34"/>
  <c r="GQ45" i="34" s="1"/>
  <c r="HE39" i="34"/>
  <c r="HE44" i="34" s="1"/>
  <c r="HE45" i="34" s="1"/>
  <c r="HD44" i="34"/>
  <c r="HD45" i="34" s="1"/>
  <c r="KF44" i="34"/>
  <c r="KF45" i="34" s="1"/>
  <c r="EE39" i="34"/>
  <c r="EE44" i="34" s="1"/>
  <c r="EE45" i="34" s="1"/>
  <c r="ED44" i="34"/>
  <c r="ED45" i="34" s="1"/>
  <c r="FE39" i="34"/>
  <c r="FE44" i="34" s="1"/>
  <c r="FE45" i="34" s="1"/>
  <c r="FD44" i="34"/>
  <c r="FD45" i="34" s="1"/>
  <c r="ER39" i="34"/>
  <c r="ER44" i="34" s="1"/>
  <c r="ER45" i="34" s="1"/>
  <c r="EQ44" i="34"/>
  <c r="EQ45" i="34" s="1"/>
  <c r="BE39" i="34"/>
  <c r="BE44" i="34" s="1"/>
  <c r="BE45" i="34" s="1"/>
  <c r="BD44" i="34"/>
  <c r="BD45" i="34" s="1"/>
  <c r="CE39" i="34"/>
  <c r="CE44" i="34" s="1"/>
  <c r="CE45" i="34" s="1"/>
  <c r="CD44" i="34"/>
  <c r="CD45" i="34" s="1"/>
  <c r="T44" i="34"/>
  <c r="T45" i="34" s="1"/>
  <c r="AG44" i="34"/>
  <c r="AG45" i="34" s="1"/>
  <c r="AC44" i="34"/>
  <c r="AC45" i="34" s="1"/>
  <c r="AF39" i="34"/>
  <c r="AD39" i="34"/>
  <c r="AE39" i="34" s="1"/>
  <c r="P35" i="34"/>
  <c r="AE34" i="34"/>
  <c r="R34" i="34"/>
  <c r="Q42" i="34"/>
  <c r="R42" i="34" s="1"/>
  <c r="S42" i="34"/>
  <c r="O44" i="34"/>
  <c r="O45" i="34" s="1"/>
  <c r="AB44" i="34"/>
  <c r="AB45" i="34" s="1"/>
  <c r="AD42" i="34"/>
  <c r="AE42" i="34" s="1"/>
  <c r="AF42" i="34"/>
  <c r="AF35" i="34"/>
  <c r="AD35" i="34"/>
  <c r="AE35" i="34" s="1"/>
  <c r="AF37" i="34"/>
  <c r="AD37" i="34"/>
  <c r="AE37" i="34" s="1"/>
  <c r="G5" i="35" l="1"/>
  <c r="C4" i="35" s="1"/>
  <c r="EB46" i="34"/>
  <c r="DV2" i="34" s="1"/>
  <c r="IB46" i="34"/>
  <c r="HV2" i="34" s="1"/>
  <c r="JB46" i="34"/>
  <c r="IV2" i="34" s="1"/>
  <c r="IO46" i="34"/>
  <c r="II2" i="34" s="1"/>
  <c r="DB46" i="34"/>
  <c r="CV2" i="34" s="1"/>
  <c r="BB46" i="34"/>
  <c r="AV2" i="34" s="1"/>
  <c r="FB46" i="34"/>
  <c r="EV2" i="34" s="1"/>
  <c r="LO46" i="34"/>
  <c r="LI2" i="34" s="1"/>
  <c r="LB46" i="34"/>
  <c r="KV2" i="34" s="1"/>
  <c r="D4" i="35"/>
  <c r="EO46" i="34"/>
  <c r="EI2" i="34" s="1"/>
  <c r="CO46" i="34"/>
  <c r="CI2" i="34" s="1"/>
  <c r="CB46" i="34"/>
  <c r="BV2" i="34" s="1"/>
  <c r="DO46" i="34"/>
  <c r="DI2" i="34" s="1"/>
  <c r="HB46" i="34"/>
  <c r="GV2" i="34" s="1"/>
  <c r="BO46" i="34"/>
  <c r="BI2" i="34" s="1"/>
  <c r="MB46" i="34"/>
  <c r="LV2" i="34" s="1"/>
  <c r="I29" i="36" s="1"/>
  <c r="KO46" i="34"/>
  <c r="KI2" i="34" s="1"/>
  <c r="JO46" i="34"/>
  <c r="JI2" i="34" s="1"/>
  <c r="HO46" i="34"/>
  <c r="HI2" i="34" s="1"/>
  <c r="KB46" i="34"/>
  <c r="JV2" i="34" s="1"/>
  <c r="FO46" i="34"/>
  <c r="FI2" i="34" s="1"/>
  <c r="GB46" i="34"/>
  <c r="FV2" i="34" s="1"/>
  <c r="GO46" i="34"/>
  <c r="GI2" i="34" s="1"/>
  <c r="AO46" i="34"/>
  <c r="AI2" i="34" s="1"/>
  <c r="AF44" i="34"/>
  <c r="AF45" i="34" s="1"/>
  <c r="AE44" i="34"/>
  <c r="AE45" i="34" s="1"/>
  <c r="Q35" i="34"/>
  <c r="S35" i="34"/>
  <c r="S44" i="34" s="1"/>
  <c r="S45" i="34" s="1"/>
  <c r="P44" i="34"/>
  <c r="P45" i="34" s="1"/>
  <c r="AD44" i="34"/>
  <c r="AD45" i="34" s="1"/>
  <c r="C49" i="35" l="1"/>
  <c r="D97" i="35"/>
  <c r="D45" i="35"/>
  <c r="C15" i="35"/>
  <c r="D36" i="35"/>
  <c r="D100" i="35"/>
  <c r="C27" i="35"/>
  <c r="D47" i="35"/>
  <c r="C51" i="35"/>
  <c r="D56" i="35"/>
  <c r="D90" i="35"/>
  <c r="C98" i="35"/>
  <c r="C35" i="35"/>
  <c r="D87" i="35"/>
  <c r="D26" i="35"/>
  <c r="C90" i="35"/>
  <c r="C57" i="35"/>
  <c r="C64" i="35"/>
  <c r="D7" i="35"/>
  <c r="C53" i="35"/>
  <c r="D98" i="35"/>
  <c r="C34" i="35"/>
  <c r="D49" i="35"/>
  <c r="D27" i="35"/>
  <c r="D64" i="35"/>
  <c r="D13" i="35"/>
  <c r="D91" i="35"/>
  <c r="D16" i="35"/>
  <c r="D94" i="35"/>
  <c r="C76" i="35"/>
  <c r="C86" i="35"/>
  <c r="C25" i="35"/>
  <c r="D75" i="35"/>
  <c r="D19" i="35"/>
  <c r="C87" i="35"/>
  <c r="D50" i="35"/>
  <c r="C12" i="35"/>
  <c r="D68" i="35"/>
  <c r="C75" i="35"/>
  <c r="D10" i="35"/>
  <c r="D83" i="35"/>
  <c r="D35" i="35"/>
  <c r="C22" i="35"/>
  <c r="C24" i="35"/>
  <c r="C14" i="35"/>
  <c r="D38" i="35"/>
  <c r="C100" i="35"/>
  <c r="D73" i="35"/>
  <c r="D61" i="35"/>
  <c r="C46" i="35"/>
  <c r="D84" i="35"/>
  <c r="D46" i="35"/>
  <c r="D59" i="35"/>
  <c r="D11" i="35"/>
  <c r="C44" i="35"/>
  <c r="D37" i="35"/>
  <c r="D8" i="35"/>
  <c r="C39" i="35"/>
  <c r="D79" i="35"/>
  <c r="C40" i="35"/>
  <c r="D77" i="35"/>
  <c r="C9" i="35"/>
  <c r="C36" i="35"/>
  <c r="D9" i="35"/>
  <c r="D14" i="35"/>
  <c r="D55" i="35"/>
  <c r="C94" i="35"/>
  <c r="D25" i="35"/>
  <c r="C101" i="35"/>
  <c r="D69" i="35"/>
  <c r="C95" i="35"/>
  <c r="D78" i="35"/>
  <c r="C18" i="35"/>
  <c r="D60" i="35"/>
  <c r="C65" i="35"/>
  <c r="C96" i="35"/>
  <c r="C103" i="35"/>
  <c r="C82" i="35"/>
  <c r="C59" i="35"/>
  <c r="D40" i="35"/>
  <c r="C26" i="35"/>
  <c r="C38" i="35"/>
  <c r="D63" i="35"/>
  <c r="D88" i="35"/>
  <c r="D32" i="35"/>
  <c r="C72" i="35"/>
  <c r="D12" i="35"/>
  <c r="C60" i="35"/>
  <c r="D58" i="35"/>
  <c r="C89" i="35"/>
  <c r="C67" i="35"/>
  <c r="D6" i="35"/>
  <c r="D70" i="35"/>
  <c r="C70" i="35"/>
  <c r="C69" i="35"/>
  <c r="C21" i="35"/>
  <c r="C29" i="35"/>
  <c r="C6" i="35"/>
  <c r="D51" i="35"/>
  <c r="C99" i="35"/>
  <c r="D57" i="35"/>
  <c r="C102" i="35"/>
  <c r="C85" i="35"/>
  <c r="D39" i="35"/>
  <c r="D85" i="35"/>
  <c r="D17" i="35"/>
  <c r="D101" i="35"/>
  <c r="C11" i="35"/>
  <c r="C78" i="35"/>
  <c r="C17" i="35"/>
  <c r="D92" i="35"/>
  <c r="C31" i="35"/>
  <c r="C54" i="35"/>
  <c r="C93" i="35"/>
  <c r="D22" i="35"/>
  <c r="D15" i="35"/>
  <c r="C91" i="35"/>
  <c r="D62" i="35"/>
  <c r="D67" i="35"/>
  <c r="D95" i="35"/>
  <c r="C77" i="35"/>
  <c r="D86" i="35"/>
  <c r="C47" i="35"/>
  <c r="C20" i="35"/>
  <c r="D24" i="35"/>
  <c r="C32" i="35"/>
  <c r="C43" i="35"/>
  <c r="D43" i="35"/>
  <c r="C55" i="35"/>
  <c r="C37" i="35"/>
  <c r="D72" i="35"/>
  <c r="D96" i="35"/>
  <c r="C88" i="35"/>
  <c r="C80" i="35"/>
  <c r="C71" i="35"/>
  <c r="C52" i="35"/>
  <c r="C30" i="35"/>
  <c r="C83" i="35"/>
  <c r="D76" i="35"/>
  <c r="D81" i="35"/>
  <c r="D71" i="35"/>
  <c r="C45" i="35"/>
  <c r="D54" i="35"/>
  <c r="C58" i="35"/>
  <c r="C50" i="35"/>
  <c r="D41" i="35"/>
  <c r="D66" i="35"/>
  <c r="C84" i="35"/>
  <c r="D28" i="35"/>
  <c r="C8" i="35"/>
  <c r="D33" i="35"/>
  <c r="D48" i="35"/>
  <c r="D30" i="35"/>
  <c r="D31" i="35"/>
  <c r="C28" i="35"/>
  <c r="C68" i="35"/>
  <c r="D29" i="35"/>
  <c r="C73" i="35"/>
  <c r="C92" i="35"/>
  <c r="C62" i="35"/>
  <c r="D21" i="35"/>
  <c r="D53" i="35"/>
  <c r="C66" i="35"/>
  <c r="D42" i="35"/>
  <c r="C19" i="35"/>
  <c r="D103" i="35"/>
  <c r="C63" i="35"/>
  <c r="C7" i="35"/>
  <c r="D80" i="35"/>
  <c r="D20" i="35"/>
  <c r="C10" i="35"/>
  <c r="D23" i="35"/>
  <c r="C97" i="35"/>
  <c r="C61" i="35"/>
  <c r="C33" i="35"/>
  <c r="D89" i="35"/>
  <c r="D65" i="35"/>
  <c r="D74" i="35"/>
  <c r="D18" i="35"/>
  <c r="D99" i="35"/>
  <c r="C56" i="35"/>
  <c r="C79" i="35"/>
  <c r="D93" i="35"/>
  <c r="C16" i="35"/>
  <c r="D44" i="35"/>
  <c r="D102" i="35"/>
  <c r="C23" i="35"/>
  <c r="C41" i="35"/>
  <c r="C13" i="35"/>
  <c r="C5" i="35"/>
  <c r="D52" i="35"/>
  <c r="D5" i="35"/>
  <c r="C42" i="35"/>
  <c r="C81" i="35"/>
  <c r="D34" i="35"/>
  <c r="C74" i="35"/>
  <c r="C48" i="35"/>
  <c r="D82" i="35"/>
  <c r="AB46" i="34"/>
  <c r="V2" i="34" s="1"/>
  <c r="I5" i="36" s="1"/>
  <c r="R35" i="34"/>
  <c r="R44" i="34" s="1"/>
  <c r="R45" i="34" s="1"/>
  <c r="Q44" i="34"/>
  <c r="Q45" i="34" s="1"/>
  <c r="O46" i="34" l="1"/>
  <c r="I2" i="34" s="1"/>
  <c r="J29" i="36" l="1"/>
  <c r="I4" i="36"/>
  <c r="J4" i="36" s="1"/>
  <c r="J6" i="36"/>
  <c r="J7" i="36"/>
  <c r="J5" i="36" l="1"/>
  <c r="G5" i="36" s="1"/>
  <c r="G29" i="36"/>
  <c r="G7" i="36"/>
  <c r="G6" i="36"/>
  <c r="G4" i="36" l="1"/>
  <c r="C49" i="36" s="1"/>
  <c r="C79" i="36" l="1"/>
  <c r="D66" i="36"/>
  <c r="D11" i="36"/>
  <c r="C68" i="36"/>
  <c r="C53" i="36"/>
  <c r="C81" i="36"/>
  <c r="C67" i="36"/>
  <c r="C96" i="36"/>
  <c r="C75" i="36"/>
  <c r="D67" i="36"/>
  <c r="D39" i="36"/>
  <c r="C24" i="36"/>
  <c r="C14" i="36"/>
  <c r="D9" i="36"/>
  <c r="C92" i="36"/>
  <c r="C47" i="36"/>
  <c r="D34" i="36"/>
  <c r="C89" i="36"/>
  <c r="D93" i="36"/>
  <c r="D8" i="36"/>
  <c r="D68" i="36"/>
  <c r="C65" i="36"/>
  <c r="D37" i="36"/>
  <c r="D61" i="36"/>
  <c r="C61" i="36"/>
  <c r="D36" i="36"/>
  <c r="C44" i="36"/>
  <c r="C35" i="36"/>
  <c r="D30" i="36"/>
  <c r="C98" i="36"/>
  <c r="C4" i="36"/>
  <c r="D60" i="36"/>
  <c r="D6" i="36"/>
  <c r="C97" i="36"/>
  <c r="D29" i="36"/>
  <c r="D74" i="36"/>
  <c r="D4" i="36"/>
  <c r="C26" i="36"/>
  <c r="C55" i="36"/>
  <c r="D88" i="36"/>
  <c r="C20" i="36"/>
  <c r="D5" i="36"/>
  <c r="D100" i="36"/>
  <c r="C84" i="36"/>
  <c r="C7" i="36"/>
  <c r="C18" i="36"/>
  <c r="C78" i="36"/>
  <c r="D20" i="36"/>
  <c r="C70" i="36"/>
  <c r="C54" i="36"/>
  <c r="D78" i="36"/>
  <c r="D73" i="36"/>
  <c r="C80" i="36"/>
  <c r="D31" i="36"/>
  <c r="D7" i="36"/>
  <c r="C56" i="36"/>
  <c r="D48" i="36"/>
  <c r="C6" i="36"/>
  <c r="D19" i="36"/>
  <c r="C19" i="36"/>
  <c r="D97" i="36"/>
  <c r="D76" i="36"/>
  <c r="C73" i="36"/>
  <c r="C37" i="36"/>
  <c r="D62" i="36"/>
  <c r="D99" i="36"/>
  <c r="C21" i="36"/>
  <c r="D79" i="36"/>
  <c r="C72" i="36"/>
  <c r="C74" i="36"/>
  <c r="C69" i="36"/>
  <c r="D45" i="36"/>
  <c r="D14" i="36"/>
  <c r="D49" i="36"/>
  <c r="D80" i="36"/>
  <c r="C60" i="36"/>
  <c r="D46" i="36"/>
  <c r="D56" i="36"/>
  <c r="D42" i="36"/>
  <c r="D96" i="36"/>
  <c r="C82" i="36"/>
  <c r="C90" i="36"/>
  <c r="D43" i="36"/>
  <c r="D65" i="36"/>
  <c r="C29" i="36"/>
  <c r="C43" i="36"/>
  <c r="D55" i="36"/>
  <c r="D53" i="36"/>
  <c r="C33" i="36"/>
  <c r="C41" i="36"/>
  <c r="D95" i="36"/>
  <c r="D26" i="36"/>
  <c r="C22" i="36"/>
  <c r="D82" i="36"/>
  <c r="C17" i="36"/>
  <c r="C83" i="36"/>
  <c r="C13" i="36"/>
  <c r="C28" i="36"/>
  <c r="C66" i="36"/>
  <c r="D24" i="36"/>
  <c r="C42" i="36"/>
  <c r="D27" i="36"/>
  <c r="C88" i="36"/>
  <c r="C63" i="36"/>
  <c r="D54" i="36"/>
  <c r="C95" i="36"/>
  <c r="C45" i="36"/>
  <c r="C46" i="36"/>
  <c r="D72" i="36"/>
  <c r="D47" i="36"/>
  <c r="D77" i="36"/>
  <c r="D59" i="36"/>
  <c r="C39" i="36"/>
  <c r="D50" i="36"/>
  <c r="C101" i="36"/>
  <c r="C30" i="36"/>
  <c r="D102" i="36"/>
  <c r="C16" i="36"/>
  <c r="D70" i="36"/>
  <c r="C8" i="36"/>
  <c r="D89" i="36"/>
  <c r="D58" i="36"/>
  <c r="C12" i="36"/>
  <c r="D86" i="36"/>
  <c r="D32" i="36"/>
  <c r="C58" i="36"/>
  <c r="D10" i="36"/>
  <c r="C27" i="36"/>
  <c r="C94" i="36"/>
  <c r="C10" i="36"/>
  <c r="D18" i="36"/>
  <c r="D15" i="36"/>
  <c r="C100" i="36"/>
  <c r="D83" i="36"/>
  <c r="C51" i="36"/>
  <c r="D52" i="36"/>
  <c r="D81" i="36"/>
  <c r="D57" i="36"/>
  <c r="C38" i="36"/>
  <c r="D75" i="36"/>
  <c r="C76" i="36"/>
  <c r="C32" i="36"/>
  <c r="D51" i="36"/>
  <c r="D94" i="36"/>
  <c r="C36" i="36"/>
  <c r="C71" i="36"/>
  <c r="C50" i="36"/>
  <c r="C103" i="36"/>
  <c r="D33" i="36"/>
  <c r="C99" i="36"/>
  <c r="D21" i="36"/>
  <c r="D69" i="36"/>
  <c r="C102" i="36"/>
  <c r="D23" i="36"/>
  <c r="D44" i="36"/>
  <c r="C5" i="36"/>
  <c r="D12" i="36"/>
  <c r="C59" i="36"/>
  <c r="C91" i="36"/>
  <c r="D28" i="36"/>
  <c r="D92" i="36"/>
  <c r="C9" i="36"/>
  <c r="C86" i="36"/>
  <c r="D101" i="36"/>
  <c r="C52" i="36"/>
  <c r="C40" i="36"/>
  <c r="D25" i="36"/>
  <c r="C64" i="36"/>
  <c r="C31" i="36"/>
  <c r="C93" i="36"/>
  <c r="C25" i="36"/>
  <c r="D38" i="36"/>
  <c r="C11" i="36"/>
  <c r="D98" i="36"/>
  <c r="D103" i="36"/>
  <c r="D91" i="36"/>
  <c r="D40" i="36"/>
  <c r="D16" i="36"/>
  <c r="D90" i="36"/>
  <c r="C77" i="36"/>
  <c r="D85" i="36"/>
  <c r="D63" i="36"/>
  <c r="D13" i="36"/>
  <c r="C23" i="36"/>
  <c r="D22" i="36"/>
  <c r="D84" i="36"/>
  <c r="D17" i="36"/>
  <c r="D35" i="36"/>
  <c r="D71" i="36"/>
  <c r="C15" i="36"/>
  <c r="D41" i="36"/>
  <c r="C48" i="36"/>
  <c r="C62" i="36"/>
  <c r="C34" i="36"/>
  <c r="D87" i="36"/>
  <c r="C87" i="36"/>
  <c r="D64" i="36"/>
  <c r="C85" i="36"/>
  <c r="C57" i="36"/>
</calcChain>
</file>

<file path=xl/sharedStrings.xml><?xml version="1.0" encoding="utf-8"?>
<sst xmlns="http://schemas.openxmlformats.org/spreadsheetml/2006/main" count="1852" uniqueCount="1148">
  <si>
    <t>Portugal</t>
  </si>
  <si>
    <t>England</t>
  </si>
  <si>
    <t>1A</t>
  </si>
  <si>
    <t>1B</t>
  </si>
  <si>
    <t>1C</t>
  </si>
  <si>
    <t>1D</t>
  </si>
  <si>
    <t>2A</t>
  </si>
  <si>
    <t>2B</t>
  </si>
  <si>
    <t>2C</t>
  </si>
  <si>
    <t>2D</t>
  </si>
  <si>
    <t>3A</t>
  </si>
  <si>
    <t>3B</t>
  </si>
  <si>
    <t>3C</t>
  </si>
  <si>
    <t>3D</t>
  </si>
  <si>
    <t>4A</t>
  </si>
  <si>
    <t>4B</t>
  </si>
  <si>
    <t>4C</t>
  </si>
  <si>
    <t>4D</t>
  </si>
  <si>
    <t>B</t>
  </si>
  <si>
    <t>C</t>
  </si>
  <si>
    <t>E</t>
  </si>
  <si>
    <t>F</t>
  </si>
  <si>
    <t>A</t>
  </si>
  <si>
    <t>D</t>
  </si>
  <si>
    <t>1.</t>
  </si>
  <si>
    <t>2.</t>
  </si>
  <si>
    <t>3.</t>
  </si>
  <si>
    <t>4.</t>
  </si>
  <si>
    <t>-</t>
  </si>
  <si>
    <t>Fair play</t>
  </si>
  <si>
    <t>H</t>
  </si>
  <si>
    <t>Position</t>
  </si>
  <si>
    <t>Belgium</t>
  </si>
  <si>
    <t>Germany</t>
  </si>
  <si>
    <t>Spain</t>
  </si>
  <si>
    <t>France</t>
  </si>
  <si>
    <t>Poland</t>
  </si>
  <si>
    <t>Croatia</t>
  </si>
  <si>
    <t>Russia</t>
  </si>
  <si>
    <t>Denmark</t>
  </si>
  <si>
    <t>Sweden</t>
  </si>
  <si>
    <t>Final table</t>
  </si>
  <si>
    <t>Semi-Final 1</t>
  </si>
  <si>
    <t>Semi-Final 2</t>
  </si>
  <si>
    <t>Final</t>
  </si>
  <si>
    <t>Hints</t>
  </si>
  <si>
    <t>Switzerland</t>
  </si>
  <si>
    <t>Suiza</t>
  </si>
  <si>
    <t>Dinamarca</t>
  </si>
  <si>
    <t>Bélgica</t>
  </si>
  <si>
    <t>Rusia</t>
  </si>
  <si>
    <t>Inglaterra</t>
  </si>
  <si>
    <t>Croacia</t>
  </si>
  <si>
    <t>Polonia</t>
  </si>
  <si>
    <t>España</t>
  </si>
  <si>
    <t>Suecia</t>
  </si>
  <si>
    <t>Francia</t>
  </si>
  <si>
    <t>Alemania</t>
  </si>
  <si>
    <t>Svizzera</t>
  </si>
  <si>
    <t>Suisse</t>
  </si>
  <si>
    <t>Danimarca</t>
  </si>
  <si>
    <t>Danemark</t>
  </si>
  <si>
    <t>Belgio</t>
  </si>
  <si>
    <t>Belgique</t>
  </si>
  <si>
    <t>Russie</t>
  </si>
  <si>
    <t>Inghilterra</t>
  </si>
  <si>
    <t>Angleterre</t>
  </si>
  <si>
    <t>Croazia</t>
  </si>
  <si>
    <t>Croatie</t>
  </si>
  <si>
    <t>Pologne</t>
  </si>
  <si>
    <t>Spagna</t>
  </si>
  <si>
    <t>Espagne</t>
  </si>
  <si>
    <t>Svezia</t>
  </si>
  <si>
    <t>Suède</t>
  </si>
  <si>
    <t>Portogallo</t>
  </si>
  <si>
    <t>Germania</t>
  </si>
  <si>
    <t>Allemagne</t>
  </si>
  <si>
    <t>english</t>
  </si>
  <si>
    <t>spanish</t>
  </si>
  <si>
    <t>italian</t>
  </si>
  <si>
    <t>french</t>
  </si>
  <si>
    <t>my language</t>
  </si>
  <si>
    <t>Polen</t>
  </si>
  <si>
    <t>Frankreich</t>
  </si>
  <si>
    <t>Deutschland</t>
  </si>
  <si>
    <t>Spanien</t>
  </si>
  <si>
    <t>Schweden</t>
  </si>
  <si>
    <t>Schweiz</t>
  </si>
  <si>
    <t>Dänemark</t>
  </si>
  <si>
    <t>Belgien</t>
  </si>
  <si>
    <t>Russland</t>
  </si>
  <si>
    <t>Kroatien</t>
  </si>
  <si>
    <t>german</t>
  </si>
  <si>
    <t>Venues</t>
  </si>
  <si>
    <t>Choose language</t>
  </si>
  <si>
    <t>Click here and choose language:</t>
  </si>
  <si>
    <t>IDLW</t>
  </si>
  <si>
    <t>HAST</t>
  </si>
  <si>
    <t>AKST</t>
  </si>
  <si>
    <t>PST</t>
  </si>
  <si>
    <t>MST</t>
  </si>
  <si>
    <t>CST</t>
  </si>
  <si>
    <t>EST</t>
  </si>
  <si>
    <t>AST</t>
  </si>
  <si>
    <t>NST</t>
  </si>
  <si>
    <t>WET</t>
  </si>
  <si>
    <t>CET</t>
  </si>
  <si>
    <t>AST/EAT</t>
  </si>
  <si>
    <t>ICT</t>
  </si>
  <si>
    <t>CNST</t>
  </si>
  <si>
    <t>JST</t>
  </si>
  <si>
    <t>IDLE/NZST</t>
  </si>
  <si>
    <t>ACST</t>
  </si>
  <si>
    <t>IST</t>
  </si>
  <si>
    <t>IRT</t>
  </si>
  <si>
    <t>UTC</t>
  </si>
  <si>
    <t>1/4 finals</t>
  </si>
  <si>
    <t>1/2 finals</t>
  </si>
  <si>
    <t>UTC + 1</t>
  </si>
  <si>
    <t>UTC - 3:30</t>
  </si>
  <si>
    <t>UTC - 12</t>
  </si>
  <si>
    <t>UTC - 11</t>
  </si>
  <si>
    <t>UTC - 10</t>
  </si>
  <si>
    <t>UTC - 9</t>
  </si>
  <si>
    <t>UTC - 8</t>
  </si>
  <si>
    <t>UTC - 7</t>
  </si>
  <si>
    <t>UTC - 6</t>
  </si>
  <si>
    <t>UTC - 5</t>
  </si>
  <si>
    <t>UTC - 4</t>
  </si>
  <si>
    <t>UTC - 3</t>
  </si>
  <si>
    <t>UTC - 2</t>
  </si>
  <si>
    <t>UTC - 1</t>
  </si>
  <si>
    <t>UTC + 2</t>
  </si>
  <si>
    <t>UTC + 3</t>
  </si>
  <si>
    <t>Captions</t>
  </si>
  <si>
    <t>Schlusstabelle</t>
  </si>
  <si>
    <t>Viertelfinale 1</t>
  </si>
  <si>
    <t>Viertelfinale 2</t>
  </si>
  <si>
    <t>Viertelfinale 3</t>
  </si>
  <si>
    <t>Viertelfinale 4</t>
  </si>
  <si>
    <t>Halbfinale 1</t>
  </si>
  <si>
    <t>Halbfinale 2</t>
  </si>
  <si>
    <t>Finale</t>
  </si>
  <si>
    <t>valid</t>
  </si>
  <si>
    <t>A1</t>
  </si>
  <si>
    <t>A2</t>
  </si>
  <si>
    <t>A3</t>
  </si>
  <si>
    <t>A4</t>
  </si>
  <si>
    <t>B1</t>
  </si>
  <si>
    <t>B2</t>
  </si>
  <si>
    <t>B3</t>
  </si>
  <si>
    <t>B4</t>
  </si>
  <si>
    <t>C1</t>
  </si>
  <si>
    <t>C2</t>
  </si>
  <si>
    <t>C3</t>
  </si>
  <si>
    <t>C4</t>
  </si>
  <si>
    <t>D1</t>
  </si>
  <si>
    <t>D2</t>
  </si>
  <si>
    <t>D3</t>
  </si>
  <si>
    <t>D4</t>
  </si>
  <si>
    <t>Sum:</t>
  </si>
  <si>
    <t>Red point</t>
  </si>
  <si>
    <t>GD</t>
  </si>
  <si>
    <t>For</t>
  </si>
  <si>
    <t>Against</t>
  </si>
  <si>
    <t>Points</t>
  </si>
  <si>
    <t>Coefficient</t>
  </si>
  <si>
    <t>Dir. Comp. (3)</t>
  </si>
  <si>
    <t>Dir. Comp. (2)</t>
  </si>
  <si>
    <t>Match</t>
  </si>
  <si>
    <t>Score</t>
  </si>
  <si>
    <t>Pts/GD/For</t>
  </si>
  <si>
    <t>Goal difference</t>
  </si>
  <si>
    <t>Goals scored</t>
  </si>
  <si>
    <t>direct Comp. 3</t>
  </si>
  <si>
    <t>direct Comp. 2</t>
  </si>
  <si>
    <t>Message</t>
  </si>
  <si>
    <t>Full text:</t>
  </si>
  <si>
    <t>Text</t>
  </si>
  <si>
    <t>Number</t>
  </si>
  <si>
    <t>Distinctness</t>
  </si>
  <si>
    <t>Group</t>
  </si>
  <si>
    <t>Not clear</t>
  </si>
  <si>
    <t>Tableau final</t>
  </si>
  <si>
    <t>Tavolo finale</t>
  </si>
  <si>
    <t>Mesa final</t>
  </si>
  <si>
    <t>Quarts de finale 1</t>
  </si>
  <si>
    <t>Quarts de finale 2</t>
  </si>
  <si>
    <t>Quarts de finale 3</t>
  </si>
  <si>
    <t>Quarts de finale 4</t>
  </si>
  <si>
    <t>Quarti di finale 1</t>
  </si>
  <si>
    <t>Quarti di finale 2</t>
  </si>
  <si>
    <t>Quarti di finale 3</t>
  </si>
  <si>
    <t>Quarti di finale 4</t>
  </si>
  <si>
    <t>Cuartos de final 1</t>
  </si>
  <si>
    <t>Cuartos de final 2</t>
  </si>
  <si>
    <t>Cuartos de final 3</t>
  </si>
  <si>
    <t>Cuartos de final 4</t>
  </si>
  <si>
    <t>Semifinales 1</t>
  </si>
  <si>
    <t>Semifinales 2</t>
  </si>
  <si>
    <t>Semifinali 1</t>
  </si>
  <si>
    <t>Semifinali 2</t>
  </si>
  <si>
    <t>Demi-finales 1</t>
  </si>
  <si>
    <t>Demi-finales 2</t>
  </si>
  <si>
    <t>Matches</t>
  </si>
  <si>
    <t>Island</t>
  </si>
  <si>
    <t>Serbien</t>
  </si>
  <si>
    <t>Unzulässiges Ergebnis!</t>
  </si>
  <si>
    <t>Invalid result!</t>
  </si>
  <si>
    <t>Risultato non valido</t>
  </si>
  <si>
    <t>¡Resultado no válido!</t>
  </si>
  <si>
    <t>Résultat invalide !</t>
  </si>
  <si>
    <t>Titles</t>
  </si>
  <si>
    <t>Bonus</t>
  </si>
  <si>
    <t>Die Platzierung ist in allen Gruppen geklärt.</t>
  </si>
  <si>
    <t>The placement has been clarified in all groups.</t>
  </si>
  <si>
    <t>Le placement a été clarifié dans tous les groupes.</t>
  </si>
  <si>
    <t>Il posizionamento è stato chiarito in tutti i gruppi.</t>
  </si>
  <si>
    <t>La ubicación se ha aclarado en todos los grupos.</t>
  </si>
  <si>
    <t>Team 1</t>
  </si>
  <si>
    <t>Team 2</t>
  </si>
  <si>
    <t>Click here and
choose time zone:</t>
  </si>
  <si>
    <t>Date   (local time)</t>
  </si>
  <si>
    <t>Direct comparisons</t>
  </si>
  <si>
    <t>Tore</t>
  </si>
  <si>
    <t>Buts</t>
  </si>
  <si>
    <t>Goals</t>
  </si>
  <si>
    <t>Gol</t>
  </si>
  <si>
    <t>Goles</t>
  </si>
  <si>
    <t>Total</t>
  </si>
  <si>
    <t>Direkte Vergleiche</t>
  </si>
  <si>
    <t>Comparaisons directes</t>
  </si>
  <si>
    <t>Comparaciones directas</t>
  </si>
  <si>
    <t>Confronti diretti</t>
  </si>
  <si>
    <t>Dir. Vergl.(2)</t>
  </si>
  <si>
    <t>Dir. Vergl.(3)</t>
  </si>
  <si>
    <t>Dir. Comp.(3)</t>
  </si>
  <si>
    <t>Totale</t>
  </si>
  <si>
    <t>Confr. dir.(3)</t>
  </si>
  <si>
    <t>Confr. dir.(2)</t>
  </si>
  <si>
    <t>Comp. dir.(2)</t>
  </si>
  <si>
    <t>Comp. dir.(3)</t>
  </si>
  <si>
    <t>Fair-Play/Los</t>
  </si>
  <si>
    <t>Fair-Play/Sort</t>
  </si>
  <si>
    <t>Fair Play/Sort.</t>
  </si>
  <si>
    <t>Fair Play/Lot</t>
  </si>
  <si>
    <t>No es claro</t>
  </si>
  <si>
    <t>Non chiaro</t>
  </si>
  <si>
    <t>Pas clair</t>
  </si>
  <si>
    <t>Nicht klar</t>
  </si>
  <si>
    <t>Clear?</t>
  </si>
  <si>
    <t>Row numbers</t>
  </si>
  <si>
    <t>Col num</t>
  </si>
  <si>
    <t>Steps to use this Excel schedule</t>
  </si>
  <si>
    <t>Show hidden worksheets</t>
  </si>
  <si>
    <t>Teams</t>
  </si>
  <si>
    <t>Distinctness of the ranks within the groups</t>
  </si>
  <si>
    <t xml:space="preserve"> and </t>
  </si>
  <si>
    <t xml:space="preserve"> y </t>
  </si>
  <si>
    <t xml:space="preserve"> e </t>
  </si>
  <si>
    <t xml:space="preserve"> et </t>
  </si>
  <si>
    <t xml:space="preserve"> und </t>
  </si>
  <si>
    <t>Indicator</t>
  </si>
  <si>
    <t>match count &gt; 0</t>
  </si>
  <si>
    <t>Hinweise</t>
  </si>
  <si>
    <t>Erste Schritte zur Benutzung dieses Spielplans</t>
  </si>
  <si>
    <t>Ausgeblendete Tabellenblätter anzeigen</t>
  </si>
  <si>
    <t>Um die ausgeblendeten Tabellenblätter einzublenden:</t>
  </si>
  <si>
    <t>Show hidden worksheets:</t>
  </si>
  <si>
    <t>Rechtsklick auf eine der Registerkarten unten und die Option "Einblenden…" des Kontextmenüs wählen.</t>
  </si>
  <si>
    <t>Iceland</t>
  </si>
  <si>
    <t>Islandia</t>
  </si>
  <si>
    <t>Islanda</t>
  </si>
  <si>
    <t>Islande</t>
  </si>
  <si>
    <t>Serbia</t>
  </si>
  <si>
    <t>Serbie</t>
  </si>
  <si>
    <t xml:space="preserve"> : </t>
  </si>
  <si>
    <t xml:space="preserve"> - </t>
  </si>
  <si>
    <t>Sorted list</t>
  </si>
  <si>
    <t>Quarter final 1</t>
  </si>
  <si>
    <t>Quarter final 2</t>
  </si>
  <si>
    <t>Quarter final 3</t>
  </si>
  <si>
    <t>Quarter final 4</t>
  </si>
  <si>
    <t>Choose time zone</t>
  </si>
  <si>
    <t>Wahl der Zeitzone</t>
  </si>
  <si>
    <t>Spiele</t>
  </si>
  <si>
    <t>Choix de langue</t>
  </si>
  <si>
    <t>Wahl der Sprache</t>
  </si>
  <si>
    <t>Matchs</t>
  </si>
  <si>
    <t>Choix du fuseau horaire</t>
  </si>
  <si>
    <t>Selezione del fuso orario</t>
  </si>
  <si>
    <t>Selección de zona horaria</t>
  </si>
  <si>
    <t>Partidos</t>
  </si>
  <si>
    <t>Partite</t>
  </si>
  <si>
    <t>Scelta della lingua</t>
  </si>
  <si>
    <t>Elección de la lengua</t>
  </si>
  <si>
    <t>Hier klicken und
Zeitzone wählen:</t>
  </si>
  <si>
    <t>Hier klicken und Sprache wählen:</t>
  </si>
  <si>
    <t>Seleccione
la zona horaria:</t>
  </si>
  <si>
    <t>Haga clic aquí y elija el idioma:</t>
  </si>
  <si>
    <t>Clicca qui e scegli la lingua:</t>
  </si>
  <si>
    <t>Cliquez ici et choisissez la langue :</t>
  </si>
  <si>
    <t>Sélectionnez le fuseau horaire :</t>
  </si>
  <si>
    <t>Seleziona il
fuso orario:</t>
  </si>
  <si>
    <t>Venue
no.</t>
  </si>
  <si>
    <t>Venue</t>
  </si>
  <si>
    <t>Match No.</t>
  </si>
  <si>
    <t>Prime</t>
  </si>
  <si>
    <t>Prima</t>
  </si>
  <si>
    <t>Date   (local time host)</t>
  </si>
  <si>
    <t>Order of headings</t>
  </si>
  <si>
    <t>Name</t>
  </si>
  <si>
    <t>Team
no.</t>
  </si>
  <si>
    <t>Team</t>
  </si>
  <si>
    <t>Grupo</t>
  </si>
  <si>
    <t>Gruppo</t>
  </si>
  <si>
    <t>Groupe</t>
  </si>
  <si>
    <t>Gruppe</t>
  </si>
  <si>
    <t>Italy</t>
  </si>
  <si>
    <t>Netherlands</t>
  </si>
  <si>
    <t>Czechia</t>
  </si>
  <si>
    <t>Wales</t>
  </si>
  <si>
    <t>Ukraine</t>
  </si>
  <si>
    <t>Norway</t>
  </si>
  <si>
    <t>Hungary</t>
  </si>
  <si>
    <t>Austria</t>
  </si>
  <si>
    <t>Turkey</t>
  </si>
  <si>
    <t>Finland</t>
  </si>
  <si>
    <t>Greece</t>
  </si>
  <si>
    <t>Romania</t>
  </si>
  <si>
    <t>Slovakia</t>
  </si>
  <si>
    <t>Scotland</t>
  </si>
  <si>
    <t>Israel</t>
  </si>
  <si>
    <t>Ireland</t>
  </si>
  <si>
    <t>Slovenia</t>
  </si>
  <si>
    <t>Northern Ireland</t>
  </si>
  <si>
    <t>Albania</t>
  </si>
  <si>
    <t>North Macedonia</t>
  </si>
  <si>
    <t>Armenia</t>
  </si>
  <si>
    <t>Bulgaria</t>
  </si>
  <si>
    <t>Montenegro</t>
  </si>
  <si>
    <t>Kosovo</t>
  </si>
  <si>
    <t>Georgia</t>
  </si>
  <si>
    <t>Belarus</t>
  </si>
  <si>
    <t>Italia</t>
  </si>
  <si>
    <t>Italie</t>
  </si>
  <si>
    <t>Italien</t>
  </si>
  <si>
    <t>Países Bajos</t>
  </si>
  <si>
    <t>Paesi Bassi</t>
  </si>
  <si>
    <t>Pays-Bas</t>
  </si>
  <si>
    <t>Niederlande</t>
  </si>
  <si>
    <t>Groups</t>
  </si>
  <si>
    <t>Rép. tchèque</t>
  </si>
  <si>
    <t>Rep. Ceca</t>
  </si>
  <si>
    <t>Rep. Checa</t>
  </si>
  <si>
    <t>Pays de Galles</t>
  </si>
  <si>
    <t>Galles</t>
  </si>
  <si>
    <t>Gales</t>
  </si>
  <si>
    <t>Tschechien</t>
  </si>
  <si>
    <t>Ucraina</t>
  </si>
  <si>
    <t>Ucrania</t>
  </si>
  <si>
    <t>Noruega</t>
  </si>
  <si>
    <t>Norvegia</t>
  </si>
  <si>
    <t>Norvège</t>
  </si>
  <si>
    <t>Norwegen</t>
  </si>
  <si>
    <t>Hongrie</t>
  </si>
  <si>
    <t>Ungarn</t>
  </si>
  <si>
    <t>Ungheria</t>
  </si>
  <si>
    <t>Hungría</t>
  </si>
  <si>
    <t>Autriche</t>
  </si>
  <si>
    <t>Österreich</t>
  </si>
  <si>
    <t>Turquie</t>
  </si>
  <si>
    <t>Turchia</t>
  </si>
  <si>
    <t>Turquía</t>
  </si>
  <si>
    <t>Türkei</t>
  </si>
  <si>
    <t>Finlande</t>
  </si>
  <si>
    <t>Israele</t>
  </si>
  <si>
    <t>Finlandia</t>
  </si>
  <si>
    <t>Grèce</t>
  </si>
  <si>
    <t>Griechenland</t>
  </si>
  <si>
    <t>Grecia</t>
  </si>
  <si>
    <t>Roumanie</t>
  </si>
  <si>
    <t>Rumanía</t>
  </si>
  <si>
    <t>Rumänien</t>
  </si>
  <si>
    <t>Eslovaquia</t>
  </si>
  <si>
    <t>Slovacchia</t>
  </si>
  <si>
    <t>Slovaquie</t>
  </si>
  <si>
    <t>Slowakei</t>
  </si>
  <si>
    <t>Écosse</t>
  </si>
  <si>
    <t>Schottland</t>
  </si>
  <si>
    <t>Scozia</t>
  </si>
  <si>
    <t>Escocia</t>
  </si>
  <si>
    <t>Israël</t>
  </si>
  <si>
    <t>Bosnien/Herzeg.</t>
  </si>
  <si>
    <t>Bosnie-Herzég.</t>
  </si>
  <si>
    <t>Bosnia ed Erzeg.</t>
  </si>
  <si>
    <t>Bosnia y Herzeg.</t>
  </si>
  <si>
    <t>Bosnia a. Herzeg.</t>
  </si>
  <si>
    <t>Irlande</t>
  </si>
  <si>
    <t>Irland</t>
  </si>
  <si>
    <t>Irlanda</t>
  </si>
  <si>
    <t>Eslovenia</t>
  </si>
  <si>
    <t>Slovénie</t>
  </si>
  <si>
    <t>Slowenien</t>
  </si>
  <si>
    <t>Nordirland</t>
  </si>
  <si>
    <t>Irlande du Nord</t>
  </si>
  <si>
    <t>Irlanda del Nord</t>
  </si>
  <si>
    <t>Irlanda del Norte</t>
  </si>
  <si>
    <t>Albanie</t>
  </si>
  <si>
    <t>Albanien</t>
  </si>
  <si>
    <t>Nordmazedonien</t>
  </si>
  <si>
    <t>Macédoine Nord</t>
  </si>
  <si>
    <t>Nord Macedonia</t>
  </si>
  <si>
    <t>Macedonia Norte</t>
  </si>
  <si>
    <t>Arménie</t>
  </si>
  <si>
    <t>Armenien</t>
  </si>
  <si>
    <t>Bulgarie</t>
  </si>
  <si>
    <t>Bulgarien</t>
  </si>
  <si>
    <t>Monténégro</t>
  </si>
  <si>
    <t>Géorgie</t>
  </si>
  <si>
    <t>Georgien</t>
  </si>
  <si>
    <t>Bélarus</t>
  </si>
  <si>
    <t>Bielorussia</t>
  </si>
  <si>
    <t>Bielorrusia</t>
  </si>
  <si>
    <t>Weißrussland</t>
  </si>
  <si>
    <t>Results of direct encounters</t>
  </si>
  <si>
    <t>DC(2)</t>
  </si>
  <si>
    <t>Direct Comparison of 2</t>
  </si>
  <si>
    <t>Direct Comparison of 3</t>
  </si>
  <si>
    <t>Direct Comparison of 4</t>
  </si>
  <si>
    <t>DC(3)</t>
  </si>
  <si>
    <t>Penalty shootout</t>
  </si>
  <si>
    <t>DC(4.3)</t>
  </si>
  <si>
    <t>DC(4.3.2)</t>
  </si>
  <si>
    <t>DC(3.2)</t>
  </si>
  <si>
    <t>DC(4.2)</t>
  </si>
  <si>
    <t>direct Comp. 4.2</t>
  </si>
  <si>
    <t>Dir. Comp. (4.2)</t>
  </si>
  <si>
    <t>DC(2) ?</t>
  </si>
  <si>
    <t>DC(4.2) ?</t>
  </si>
  <si>
    <t>DC(3.2) ?</t>
  </si>
  <si>
    <t>DC(4.3.2) ?</t>
  </si>
  <si>
    <t>All Dir.C. (2)</t>
  </si>
  <si>
    <t>For showing direct comparisons of 2 on sheet "Direct comparisons"</t>
  </si>
  <si>
    <t>direct Comp. 4.3</t>
  </si>
  <si>
    <t>Dir. Comp. (4.3)</t>
  </si>
  <si>
    <t>Dir. Comp. (4.3.2)</t>
  </si>
  <si>
    <t>Goal difference zero</t>
  </si>
  <si>
    <t>Elfmeterschießen:</t>
  </si>
  <si>
    <t>Penalty shoot-out:</t>
  </si>
  <si>
    <t>Tiro de penalti:</t>
  </si>
  <si>
    <t>Tiro di rigore:</t>
  </si>
  <si>
    <t>Tirs au but :</t>
  </si>
  <si>
    <t>Gruppendritte</t>
  </si>
  <si>
    <t>TD</t>
  </si>
  <si>
    <t>:</t>
  </si>
  <si>
    <t>Gruppenkombination:</t>
  </si>
  <si>
    <t>Finnland</t>
  </si>
  <si>
    <t>Penalty</t>
  </si>
  <si>
    <t>Luxembourg</t>
  </si>
  <si>
    <t>Cyprus</t>
  </si>
  <si>
    <t>Kazakhstan</t>
  </si>
  <si>
    <t>Azerbaijan</t>
  </si>
  <si>
    <t>Andorra</t>
  </si>
  <si>
    <t>Lithuania</t>
  </si>
  <si>
    <t>Estonia</t>
  </si>
  <si>
    <t>Faroe Islands</t>
  </si>
  <si>
    <t>Gibraltar</t>
  </si>
  <si>
    <t>Moldava</t>
  </si>
  <si>
    <t>Malta</t>
  </si>
  <si>
    <t>Latvia</t>
  </si>
  <si>
    <t>Liechtenstein</t>
  </si>
  <si>
    <t>San Marino</t>
  </si>
  <si>
    <t>Luxemburg</t>
  </si>
  <si>
    <t>Rank</t>
  </si>
  <si>
    <t>Luxemburgo</t>
  </si>
  <si>
    <t>Lussemburgo</t>
  </si>
  <si>
    <t>Chypre</t>
  </si>
  <si>
    <t>Zypern</t>
  </si>
  <si>
    <t>Cipro</t>
  </si>
  <si>
    <t>Chipre</t>
  </si>
  <si>
    <t>Kasachstan</t>
  </si>
  <si>
    <t>Kazakistan</t>
  </si>
  <si>
    <t>Kazajistán</t>
  </si>
  <si>
    <t>Azerbaiyán</t>
  </si>
  <si>
    <t>Azerbaïdjan</t>
  </si>
  <si>
    <t>Aserbaidschan</t>
  </si>
  <si>
    <t>Andorre</t>
  </si>
  <si>
    <t>Estonie</t>
  </si>
  <si>
    <t>Malte</t>
  </si>
  <si>
    <t>Lituania</t>
  </si>
  <si>
    <t>Lituanie</t>
  </si>
  <si>
    <t>Litauen</t>
  </si>
  <si>
    <t>Estland</t>
  </si>
  <si>
    <t>Islas Feroe</t>
  </si>
  <si>
    <t>Isole Faroe</t>
  </si>
  <si>
    <t>Îles Féroé</t>
  </si>
  <si>
    <t>Färöer Inseln</t>
  </si>
  <si>
    <t>Gibilterra</t>
  </si>
  <si>
    <t>Moldavie</t>
  </si>
  <si>
    <t>Moldavien</t>
  </si>
  <si>
    <t>Letonia</t>
  </si>
  <si>
    <t>Lettonia</t>
  </si>
  <si>
    <t>Lettonie</t>
  </si>
  <si>
    <t>Lettland</t>
  </si>
  <si>
    <t>Saint-Marin</t>
  </si>
  <si>
    <t>Ranking</t>
  </si>
  <si>
    <t>Gruppen mit Fair-Play-Wertung:</t>
  </si>
  <si>
    <t>Groupes avec valorisation fair-play :</t>
  </si>
  <si>
    <t>Gruppi con valutazione fair play:</t>
  </si>
  <si>
    <t>Grupos con valoración de fair play:</t>
  </si>
  <si>
    <t>Groups with fair play valuation:</t>
  </si>
  <si>
    <t>Entscheidet bei zwei Mannschaften die Fair-Play-Wertung über die bessere Platzierung in der Gruppe, so wird hier für die bessere Mannschaft eine "1" eingetragen.</t>
  </si>
  <si>
    <t>Si le classement fair-play décide de la meilleure position dans le groupe pour deux équipes, un "1" est inscrit ici pour la meilleure équipe.</t>
  </si>
  <si>
    <t>Se la classifica fair-play decide la migliore posizione nel gruppo per due squadre, un "1" viene inserito qui per la squadra migliore.</t>
  </si>
  <si>
    <t>Si la clasificación de juego limpio decide la mejor posición en el grupo para dos equipos, se introduce aquí un "1" para el mejor equipo.</t>
  </si>
  <si>
    <t>If the fair-play ranking decides the better position in the group for two teams, a "1" is entered here for the better team.</t>
  </si>
  <si>
    <t>Fair-Play</t>
  </si>
  <si>
    <t>Fair-play</t>
  </si>
  <si>
    <t>Grp</t>
  </si>
  <si>
    <t>Nicht qualifiziert:</t>
  </si>
  <si>
    <t>Tercero del grupo</t>
  </si>
  <si>
    <t>Third in the group</t>
  </si>
  <si>
    <t>Terzo nel gruppo</t>
  </si>
  <si>
    <t>Troisième du groupe</t>
  </si>
  <si>
    <t>Number of all games:</t>
  </si>
  <si>
    <t>Group combination:</t>
  </si>
  <si>
    <t>Combinación de grupos:</t>
  </si>
  <si>
    <t>Combinazione di gruppi:</t>
  </si>
  <si>
    <t>Combinaison de groupes :</t>
  </si>
  <si>
    <t>Non qualifié :</t>
  </si>
  <si>
    <t>Non qualificato:</t>
  </si>
  <si>
    <t>No está cualificado:</t>
  </si>
  <si>
    <t>Not qualified:</t>
  </si>
  <si>
    <t>Attribution de la troisième place du groupe en huitième de finale</t>
  </si>
  <si>
    <t>Asignación del grupo tercero en los octavos de final</t>
  </si>
  <si>
    <t>Assegnazione del terzo gruppo agli ottavi di finale</t>
  </si>
  <si>
    <t>Assignment of the group third in the round of 16</t>
  </si>
  <si>
    <t>Zuordnung der Gruppendritten im Achtelfinale</t>
  </si>
  <si>
    <t>gegen Dritten der Gruppe</t>
  </si>
  <si>
    <t>against third of Group</t>
  </si>
  <si>
    <t>contra la tercera parte del Grupo</t>
  </si>
  <si>
    <t>contro il terzo del gruppo</t>
  </si>
  <si>
    <t>contre le troisième du groupe</t>
  </si>
  <si>
    <t>Premier du groupe</t>
  </si>
  <si>
    <t>Erster der Gruppe</t>
  </si>
  <si>
    <t>Primo nel gruppo</t>
  </si>
  <si>
    <t>Primero del Grupo</t>
  </si>
  <si>
    <t>First in Group</t>
  </si>
  <si>
    <t>Gruppen-kombination:</t>
  </si>
  <si>
    <t>Pts</t>
  </si>
  <si>
    <t>Pt</t>
  </si>
  <si>
    <t>Pkt</t>
  </si>
  <si>
    <t>Diff</t>
  </si>
  <si>
    <t>Dif</t>
  </si>
  <si>
    <r>
      <t xml:space="preserve">  </t>
    </r>
    <r>
      <rPr>
        <b/>
        <sz val="11"/>
        <color theme="1"/>
        <rFont val="Calibri"/>
        <family val="2"/>
        <scheme val="minor"/>
      </rPr>
      <t xml:space="preserve">Pts </t>
    </r>
    <r>
      <rPr>
        <sz val="11"/>
        <color theme="1"/>
        <rFont val="Calibri"/>
        <family val="2"/>
        <scheme val="minor"/>
      </rPr>
      <t xml:space="preserve">     Goals</t>
    </r>
  </si>
  <si>
    <r>
      <t xml:space="preserve">   </t>
    </r>
    <r>
      <rPr>
        <b/>
        <sz val="11"/>
        <color theme="1"/>
        <rFont val="Calibri"/>
        <family val="2"/>
        <scheme val="minor"/>
      </rPr>
      <t xml:space="preserve">Pt </t>
    </r>
    <r>
      <rPr>
        <sz val="11"/>
        <color theme="1"/>
        <rFont val="Calibri"/>
        <family val="2"/>
        <scheme val="minor"/>
      </rPr>
      <t xml:space="preserve">     Goles</t>
    </r>
  </si>
  <si>
    <r>
      <t xml:space="preserve">  </t>
    </r>
    <r>
      <rPr>
        <b/>
        <sz val="11"/>
        <color theme="1"/>
        <rFont val="Calibri"/>
        <family val="2"/>
        <scheme val="minor"/>
      </rPr>
      <t xml:space="preserve">Pt </t>
    </r>
    <r>
      <rPr>
        <sz val="11"/>
        <color theme="1"/>
        <rFont val="Calibri"/>
        <family val="2"/>
        <scheme val="minor"/>
      </rPr>
      <t xml:space="preserve">        Gol</t>
    </r>
  </si>
  <si>
    <r>
      <t xml:space="preserve">   </t>
    </r>
    <r>
      <rPr>
        <b/>
        <sz val="11"/>
        <color theme="1"/>
        <rFont val="Calibri"/>
        <family val="2"/>
        <scheme val="minor"/>
      </rPr>
      <t xml:space="preserve">Pt </t>
    </r>
    <r>
      <rPr>
        <sz val="11"/>
        <color theme="1"/>
        <rFont val="Calibri"/>
        <family val="2"/>
        <scheme val="minor"/>
      </rPr>
      <t xml:space="preserve">      Buts</t>
    </r>
  </si>
  <si>
    <r>
      <t xml:space="preserve">  </t>
    </r>
    <r>
      <rPr>
        <b/>
        <sz val="11"/>
        <color theme="1"/>
        <rFont val="Calibri"/>
        <family val="2"/>
        <scheme val="minor"/>
      </rPr>
      <t xml:space="preserve">Pkt </t>
    </r>
    <r>
      <rPr>
        <sz val="11"/>
        <color theme="1"/>
        <rFont val="Calibri"/>
        <family val="2"/>
        <scheme val="minor"/>
      </rPr>
      <t xml:space="preserve">     Tore</t>
    </r>
  </si>
  <si>
    <t>Gesamt</t>
  </si>
  <si>
    <t>Row</t>
  </si>
  <si>
    <t>EET/CEST</t>
  </si>
  <si>
    <t>Factors</t>
  </si>
  <si>
    <t>Elfmeterschießens ein. Rechts neben dem Spielergebnis kann der Vermerk "n.V." eingetragen werden.</t>
  </si>
  <si>
    <t>penalty shoot-out. The remark "a.e.t." can be entered to the right of the match result.</t>
  </si>
  <si>
    <t>Wenn der Rang zweier Teams in der Gruppentabelle nicht klar ist und es entscheidet Fair-Play oder Rangliste,</t>
  </si>
  <si>
    <t>If the rank of two teams is not clear in the group table and fair play or UEFA ranking decides,</t>
  </si>
  <si>
    <t>Right-click on one of the tabs below and select "Show..." from the context menu.</t>
  </si>
  <si>
    <t>Qualifikation zum Achtelfinale</t>
  </si>
  <si>
    <t>Qualification for the Round of 16</t>
  </si>
  <si>
    <t>Clasificación para los octavos de final</t>
  </si>
  <si>
    <t>Qualificazione per gli ottavi di finale</t>
  </si>
  <si>
    <t>Kriterien für die Platzierung innerhalb der Gruppen:</t>
  </si>
  <si>
    <t>Critères de placement dans les groupes :</t>
  </si>
  <si>
    <t>Criteri per il posizionamento all'interno dei gruppi:</t>
  </si>
  <si>
    <t>Criterios de colocación en los grupos:</t>
  </si>
  <si>
    <t>Criteria for placement within the groups:</t>
  </si>
  <si>
    <t xml:space="preserve">  1.  Punkte aus allen Gruppenspielen</t>
  </si>
  <si>
    <t xml:space="preserve">  2.  Punkte der direkten Begegnungen</t>
  </si>
  <si>
    <t xml:space="preserve">  3.  Tordifferenz aus den Direkt-Begegnungen</t>
  </si>
  <si>
    <t xml:space="preserve">  4.  Anzahl der in den Direkt-Begegnungen erzielten Tore</t>
  </si>
  <si>
    <t xml:space="preserve">  6.  Tordifferenz aus allen Gruppenspielen</t>
  </si>
  <si>
    <t xml:space="preserve">  7.  Anzahl der erzielten Tore aus allen Gruppenspielen</t>
  </si>
  <si>
    <t xml:space="preserve">  8.  Anzahl der Siege aus allen Gruppenspielen</t>
  </si>
  <si>
    <t xml:space="preserve">  1.  points de tous les matches de groupe</t>
  </si>
  <si>
    <t xml:space="preserve">  2.  les points des rencontres directes</t>
  </si>
  <si>
    <t xml:space="preserve">  4.  nombre de buts marqués dans les rencontres directes</t>
  </si>
  <si>
    <t xml:space="preserve">  6.  différence de buts de tous les matches de groupe</t>
  </si>
  <si>
    <t xml:space="preserve">  7.  nombre de buts marqués lors de tous les matches de groupe</t>
  </si>
  <si>
    <t xml:space="preserve">  8.  nombre de victoires sur l'ensemble des matches de groupe</t>
  </si>
  <si>
    <t xml:space="preserve">  1.  punti da tutte le partite del gruppo</t>
  </si>
  <si>
    <t xml:space="preserve">  2.  punti degli incontri diretti</t>
  </si>
  <si>
    <t xml:space="preserve">  4.  numero di gol segnati negli scontri diretti</t>
  </si>
  <si>
    <t xml:space="preserve">  6.  differenza di gol di tutte le partite del gruppo</t>
  </si>
  <si>
    <t xml:space="preserve">  7.  numero di gol segnati in tutte le partite del gruppo</t>
  </si>
  <si>
    <t xml:space="preserve">  9.  classifica fair-play o rigori nell'ultima partita del gruppo</t>
  </si>
  <si>
    <t xml:space="preserve">  1.  puntos de todos los partidos del grupo</t>
  </si>
  <si>
    <t xml:space="preserve">  2.  puntos de los encuentros directos</t>
  </si>
  <si>
    <t xml:space="preserve">  4.  número de goles marcados en los encuentros directos</t>
  </si>
  <si>
    <t xml:space="preserve">  6.  diferencia de goles en todos los partidos del grupo</t>
  </si>
  <si>
    <t xml:space="preserve">  7.  número de goles marcados en todos los partidos del grupo</t>
  </si>
  <si>
    <t xml:space="preserve">  8.  número de victorias de todos los partidos del grupo</t>
  </si>
  <si>
    <t xml:space="preserve">  4.  number of goals scored in the direct encounters</t>
  </si>
  <si>
    <t xml:space="preserve">  5.  Nochmalige Anwendung der Krit. 2 - 4 nur auf die Mannschaften,</t>
  </si>
  <si>
    <t xml:space="preserve">       die beim 1. Durchlauf nicht unterscheidbar waren</t>
  </si>
  <si>
    <t xml:space="preserve">  5.  Réapplication des critères 2 - 4 uniquement aux équipes qui</t>
  </si>
  <si>
    <t xml:space="preserve">       n'ont pas pu être distinguées lors du 1er passage.</t>
  </si>
  <si>
    <t xml:space="preserve">  5.  riapplicazione del criterio 2 - 4 solo alle squadre che non erano</t>
  </si>
  <si>
    <t xml:space="preserve">       distinguibili nella 1a manche.</t>
  </si>
  <si>
    <t xml:space="preserve">  5.  volver a aplicar el criterio 2 - 4 sólo a los equipos que no se</t>
  </si>
  <si>
    <t xml:space="preserve">       distinguieron en la 1ª vuelta.</t>
  </si>
  <si>
    <t xml:space="preserve">       distinguishable in the 1st run.</t>
  </si>
  <si>
    <t xml:space="preserve">  9.  clasificación de juego limpio o tanda de penaltis en el último</t>
  </si>
  <si>
    <t xml:space="preserve">       if the conditions for this apply</t>
  </si>
  <si>
    <t xml:space="preserve">  9.  classement fair-play ou séance de tirs au but lors du dernier</t>
  </si>
  <si>
    <t xml:space="preserve">       wenn die Bedingungen dafür zutreffen</t>
  </si>
  <si>
    <t xml:space="preserve">  9.  Fair-Play-Wertung bzw. Elfmeterschießen im letzten Gruppenspiel,</t>
  </si>
  <si>
    <t xml:space="preserve">  8.  numero di vittorie di tutte le partite del gruppo,</t>
  </si>
  <si>
    <t xml:space="preserve">       se ci sono le condizioni per questo</t>
  </si>
  <si>
    <t xml:space="preserve">  9.  fair-play ranking or penalty shoot-out in the last group match,</t>
  </si>
  <si>
    <t xml:space="preserve">       match de groupe, si les conditions pour cela sont réunies</t>
  </si>
  <si>
    <t xml:space="preserve">       partido de la fase de grupos, si se dan las condiciones para ello</t>
  </si>
  <si>
    <t>Qualification pour les 16èmes de finale</t>
  </si>
  <si>
    <t>Wins</t>
  </si>
  <si>
    <t>Rank Col. V</t>
  </si>
  <si>
    <t>Siege</t>
  </si>
  <si>
    <t>gagné</t>
  </si>
  <si>
    <t>vinto</t>
  </si>
  <si>
    <t>ganó</t>
  </si>
  <si>
    <t>wins</t>
  </si>
  <si>
    <t xml:space="preserve">  5.  reapplication of criterion 2 to 4 only to the teams that were not</t>
  </si>
  <si>
    <t xml:space="preserve">  6.  goal difference in all group matches</t>
  </si>
  <si>
    <t xml:space="preserve">  7.  number of goals scored in all group matches</t>
  </si>
  <si>
    <t xml:space="preserve">  8.  number of wins in all group matches</t>
  </si>
  <si>
    <t>10.  Position in the overall European Qualifiers Rankings</t>
  </si>
  <si>
    <t>10.  Position in der Schlussrangliste der European Qualifiers</t>
  </si>
  <si>
    <t xml:space="preserve">  1.  points in all group matches</t>
  </si>
  <si>
    <t xml:space="preserve">  3.  goal difference in the direct encounters</t>
  </si>
  <si>
    <t xml:space="preserve">  2.  points in the direct encounters</t>
  </si>
  <si>
    <t xml:space="preserve">  3.  différence de buts dans les rencontres directes</t>
  </si>
  <si>
    <t xml:space="preserve">  3.  differenza di gol negli scontri diretti</t>
  </si>
  <si>
    <t xml:space="preserve">  3.  diferencia de goles en los encuentros directos</t>
  </si>
  <si>
    <t>Übersetzung in die eigene Landessprache</t>
  </si>
  <si>
    <t>Translation into your own language</t>
  </si>
  <si>
    <t>eigene Sprache einzutragen.</t>
  </si>
  <si>
    <r>
      <t>Klicke auf das Tabellenblatt "</t>
    </r>
    <r>
      <rPr>
        <b/>
        <sz val="11"/>
        <color theme="1"/>
        <rFont val="Calibri"/>
        <family val="2"/>
        <scheme val="minor"/>
      </rPr>
      <t>Language</t>
    </r>
    <r>
      <rPr>
        <sz val="11"/>
        <color theme="1"/>
        <rFont val="Calibri"/>
        <family val="2"/>
        <scheme val="minor"/>
      </rPr>
      <t>" und wähle eine Sprache aus.</t>
    </r>
  </si>
  <si>
    <r>
      <t>Klicke auf das Tabellenblatt "</t>
    </r>
    <r>
      <rPr>
        <b/>
        <sz val="11"/>
        <color theme="1"/>
        <rFont val="Calibri"/>
        <family val="2"/>
        <scheme val="minor"/>
      </rPr>
      <t>TimeZone</t>
    </r>
    <r>
      <rPr>
        <sz val="11"/>
        <color theme="1"/>
        <rFont val="Calibri"/>
        <family val="2"/>
        <scheme val="minor"/>
      </rPr>
      <t>" und wähle deine Zeitzone aus.</t>
    </r>
  </si>
  <si>
    <r>
      <t>klicke auf das Tabellenblatt "</t>
    </r>
    <r>
      <rPr>
        <b/>
        <sz val="11"/>
        <color theme="1"/>
        <rFont val="Calibri"/>
        <family val="2"/>
        <scheme val="minor"/>
      </rPr>
      <t>FairPlay</t>
    </r>
    <r>
      <rPr>
        <sz val="11"/>
        <color theme="1"/>
        <rFont val="Calibri"/>
        <family val="2"/>
        <scheme val="minor"/>
      </rPr>
      <t>" und trage eine "1" für das bessere Team ein.</t>
    </r>
  </si>
  <si>
    <r>
      <t xml:space="preserve">Trage im Fall eines </t>
    </r>
    <r>
      <rPr>
        <b/>
        <sz val="11"/>
        <color theme="1"/>
        <rFont val="Calibri"/>
        <family val="2"/>
        <scheme val="minor"/>
      </rPr>
      <t>Elfmeterschießens</t>
    </r>
    <r>
      <rPr>
        <sz val="11"/>
        <color theme="1"/>
        <rFont val="Calibri"/>
        <family val="2"/>
        <scheme val="minor"/>
      </rPr>
      <t xml:space="preserve"> das Ergebnis nach 120 Minuten und das Ergebnis des</t>
    </r>
  </si>
  <si>
    <r>
      <t>Es ist möglich, auf dem Tabellenblatt "Language" in der Spalte "</t>
    </r>
    <r>
      <rPr>
        <b/>
        <sz val="11"/>
        <color theme="1"/>
        <rFont val="Calibri"/>
        <family val="2"/>
        <scheme val="minor"/>
      </rPr>
      <t>my language</t>
    </r>
    <r>
      <rPr>
        <sz val="11"/>
        <color theme="1"/>
        <rFont val="Calibri"/>
        <family val="2"/>
        <scheme val="minor"/>
      </rPr>
      <t>" die Übersetzungen in die</t>
    </r>
  </si>
  <si>
    <r>
      <t>Click on the sheet "</t>
    </r>
    <r>
      <rPr>
        <b/>
        <sz val="11"/>
        <color theme="1"/>
        <rFont val="Calibri"/>
        <family val="2"/>
        <scheme val="minor"/>
      </rPr>
      <t>Language</t>
    </r>
    <r>
      <rPr>
        <sz val="11"/>
        <color theme="1"/>
        <rFont val="Calibri"/>
        <family val="2"/>
        <scheme val="minor"/>
      </rPr>
      <t>" and select a language.</t>
    </r>
  </si>
  <si>
    <r>
      <t>Click on the sheet "</t>
    </r>
    <r>
      <rPr>
        <b/>
        <sz val="11"/>
        <color theme="1"/>
        <rFont val="Calibri"/>
        <family val="2"/>
        <scheme val="minor"/>
      </rPr>
      <t>TimeZone</t>
    </r>
    <r>
      <rPr>
        <sz val="11"/>
        <color theme="1"/>
        <rFont val="Calibri"/>
        <family val="2"/>
        <scheme val="minor"/>
      </rPr>
      <t>" and select your time zone.</t>
    </r>
  </si>
  <si>
    <r>
      <t xml:space="preserve">In case of a </t>
    </r>
    <r>
      <rPr>
        <b/>
        <sz val="11"/>
        <color theme="1"/>
        <rFont val="Calibri"/>
        <family val="2"/>
        <scheme val="minor"/>
      </rPr>
      <t>penalty shoot-out</t>
    </r>
    <r>
      <rPr>
        <sz val="11"/>
        <color theme="1"/>
        <rFont val="Calibri"/>
        <family val="2"/>
        <scheme val="minor"/>
      </rPr>
      <t>, enter the result after 120 minutes and the result of the</t>
    </r>
  </si>
  <si>
    <r>
      <t>It is possible to enter the translations into one's own language in the column "</t>
    </r>
    <r>
      <rPr>
        <b/>
        <sz val="11"/>
        <color theme="1"/>
        <rFont val="Calibri"/>
        <family val="2"/>
        <scheme val="minor"/>
      </rPr>
      <t>my language</t>
    </r>
    <r>
      <rPr>
        <sz val="11"/>
        <color theme="1"/>
        <rFont val="Calibri"/>
        <family val="2"/>
        <scheme val="minor"/>
      </rPr>
      <t>"</t>
    </r>
  </si>
  <si>
    <r>
      <t>on the spreadsheet "</t>
    </r>
    <r>
      <rPr>
        <b/>
        <sz val="11"/>
        <color theme="1"/>
        <rFont val="Calibri"/>
        <family val="2"/>
        <scheme val="minor"/>
      </rPr>
      <t>Language</t>
    </r>
    <r>
      <rPr>
        <sz val="11"/>
        <color theme="1"/>
        <rFont val="Calibri"/>
        <family val="2"/>
        <scheme val="minor"/>
      </rPr>
      <t>".</t>
    </r>
  </si>
  <si>
    <t>Pen</t>
  </si>
  <si>
    <t>Elfm</t>
  </si>
  <si>
    <t>C.d.r.</t>
  </si>
  <si>
    <t>T.a.b.</t>
  </si>
  <si>
    <t>Penalty (?)</t>
  </si>
  <si>
    <t>10.  Posición en la clasificación final de la clasificación europea</t>
  </si>
  <si>
    <t>10.  Posizione nella classifica finale delle qualificazioni europee</t>
  </si>
  <si>
    <t>10.  Position dans le classement final des qualifications européennes</t>
  </si>
  <si>
    <t>If a red dot appears above the group name, the ranking order within the group is not clear. Fair play or the overall European Qualifiers Rankings will then decide. In this case, enter Fair Play!</t>
  </si>
  <si>
    <t>Si aparece un punto rojo sobre el nombre del grupo, el orden de clasificación dentro del grupo no está claro. El juego limpio o la clasificación final de la clasificación europea decidirán entonces. En este caso, ¡entra el Juego Limpio!</t>
  </si>
  <si>
    <t>Se un punto rosso appare sopra il nome del gruppo, l'ordine di classifica all'interno del gruppo non è chiaro. Sarà poi la classifica del fair play o la classifica finale delle qualificazioni europee a decidere. In questo caso, inserite Fair Play!</t>
  </si>
  <si>
    <t>Si un point rouge apparaît au-dessus du nom du groupe, l'ordre de classement au sein du groupe n'est pas clair. Le classement du fair-play ou le classement final des qualifications européennes décidera alors. Dans ce cas, entrez Fair Play !</t>
  </si>
  <si>
    <t>Wenn über dem Gruppennamen ein roter Punkt erscheint, ist die Rangreihenfolge innerhalb der Gruppe nicht geklärt. Die Fair-Play-Wertung oder die Schlussrangliste der European Qualifiers entscheiden dann. In diesem Fall Fair-Play eintragen!</t>
  </si>
  <si>
    <t>Der rote Punkt   •</t>
  </si>
  <si>
    <t>Le point rouge   •</t>
  </si>
  <si>
    <t>Il punto rosso   •</t>
  </si>
  <si>
    <t>El punto rojo   •</t>
  </si>
  <si>
    <t>Grupos</t>
  </si>
  <si>
    <t>Gruppi</t>
  </si>
  <si>
    <t>Groupes</t>
  </si>
  <si>
    <t>Gruppen</t>
  </si>
  <si>
    <t>Time zone of
the host country:</t>
  </si>
  <si>
    <t>Zona horaria
del país anfitrión:</t>
  </si>
  <si>
    <t>Fuso orario del
paese ospitante:</t>
  </si>
  <si>
    <t>Fuseau horaire
de l'hôte pays hôte :</t>
  </si>
  <si>
    <t>Zeitzone des
Gastgeberlandes:</t>
  </si>
  <si>
    <t>W25</t>
  </si>
  <si>
    <t>W27</t>
  </si>
  <si>
    <t>W26</t>
  </si>
  <si>
    <t>W28</t>
  </si>
  <si>
    <t>W29</t>
  </si>
  <si>
    <t>W30</t>
  </si>
  <si>
    <t>final</t>
  </si>
  <si>
    <t>The red dot   •</t>
  </si>
  <si>
    <t>For daylight saving time, the time zone must be adjusted accordingly (e.g. UTC+2 instead of UTC+1)</t>
  </si>
  <si>
    <t>Para el horario de verano, la zona horaria debe ajustarse en consecuencia (por ejemplo, UTC+2 en lugar de UTC+1)</t>
  </si>
  <si>
    <t>Per l'ora legale, il fuso orario deve essere regolato di conseguenza (ad esempio UTC+2 invece di UTC+1)</t>
  </si>
  <si>
    <t>Pour l'heure d'été, le fuseau horaire doit être ajusté en conséquence (par exemple, UTC+2 au lieu de UTC+1)</t>
  </si>
  <si>
    <t>Bei Sommerzeit muss die Zeitzone entsprechend angepasst werden (z. B. UTC+2 statt UTC+1)</t>
  </si>
  <si>
    <t>UTC + 3:30</t>
  </si>
  <si>
    <t>UTC + 4</t>
  </si>
  <si>
    <t>UTC + 4:30</t>
  </si>
  <si>
    <t>UTC + 5</t>
  </si>
  <si>
    <t>UTC + 5:30</t>
  </si>
  <si>
    <t>UTC + 5:45</t>
  </si>
  <si>
    <t>UTC + 6</t>
  </si>
  <si>
    <t>UTC + 6:30</t>
  </si>
  <si>
    <t>UTC + 7</t>
  </si>
  <si>
    <t>UTC + 8</t>
  </si>
  <si>
    <t>UTC + 9</t>
  </si>
  <si>
    <t>UTC + 9:30</t>
  </si>
  <si>
    <t>UTC + 10</t>
  </si>
  <si>
    <t>UTC + 10:30</t>
  </si>
  <si>
    <t>UTC + 11</t>
  </si>
  <si>
    <t>UTC + 12</t>
  </si>
  <si>
    <t>UTC + 12:45</t>
  </si>
  <si>
    <t>UTC + 13</t>
  </si>
  <si>
    <t>UTC + 14</t>
  </si>
  <si>
    <r>
      <t>click on the sheet "</t>
    </r>
    <r>
      <rPr>
        <b/>
        <sz val="11"/>
        <color theme="1"/>
        <rFont val="Calibri"/>
        <family val="2"/>
        <scheme val="minor"/>
      </rPr>
      <t>FairPlay</t>
    </r>
    <r>
      <rPr>
        <sz val="11"/>
        <color theme="1"/>
        <rFont val="Calibri"/>
        <family val="2"/>
        <scheme val="minor"/>
      </rPr>
      <t>" and enter a "1" for the better team.</t>
    </r>
  </si>
  <si>
    <t>Category</t>
  </si>
  <si>
    <t>Penalties shoot</t>
  </si>
  <si>
    <t>Dir. Comp.(2)</t>
  </si>
  <si>
    <t>https://hermann-baum.de/excel/UEFA_EURO_Women/de/</t>
  </si>
  <si>
    <t>¤</t>
  </si>
  <si>
    <t>Semi-Final</t>
  </si>
  <si>
    <t>Semifinales</t>
  </si>
  <si>
    <t>Semifinali</t>
  </si>
  <si>
    <t>Demi-finales</t>
  </si>
  <si>
    <t>Halbfinale</t>
  </si>
  <si>
    <t>Daily schedule</t>
  </si>
  <si>
    <t>Horario diario</t>
  </si>
  <si>
    <t>Programma giornaliero</t>
  </si>
  <si>
    <t>Horaire quotidien</t>
  </si>
  <si>
    <t>Täglicher Spielplan</t>
  </si>
  <si>
    <t>Dagelijkse planning</t>
  </si>
  <si>
    <t>Partido no.</t>
  </si>
  <si>
    <t>Partita n.</t>
  </si>
  <si>
    <t>Match non.</t>
  </si>
  <si>
    <t>Spiel Nr.</t>
  </si>
  <si>
    <t>Spel nr</t>
  </si>
  <si>
    <t>equipos</t>
  </si>
  <si>
    <t>Squadre</t>
  </si>
  <si>
    <t>Équipes</t>
  </si>
  <si>
    <t>Time</t>
  </si>
  <si>
    <t>Tiempo</t>
  </si>
  <si>
    <t>Tempo</t>
  </si>
  <si>
    <t>Temps</t>
  </si>
  <si>
    <t>Zeit</t>
  </si>
  <si>
    <t>Tijd</t>
  </si>
  <si>
    <t>Equipo 1</t>
  </si>
  <si>
    <t>Squadra 1</t>
  </si>
  <si>
    <t>Equipe 1</t>
  </si>
  <si>
    <t>Equipo 2</t>
  </si>
  <si>
    <t>Squadra 2</t>
  </si>
  <si>
    <t>Equipe 2</t>
  </si>
  <si>
    <t>Round of 16</t>
  </si>
  <si>
    <t>Octavos de final</t>
  </si>
  <si>
    <t>Ottavi di finale</t>
  </si>
  <si>
    <t>Huitièmes de finale</t>
  </si>
  <si>
    <t>Achtelfinale</t>
  </si>
  <si>
    <t>Achtste finale</t>
  </si>
  <si>
    <t>Quarter final</t>
  </si>
  <si>
    <t>Cuartos de final</t>
  </si>
  <si>
    <t>Quarti di finale</t>
  </si>
  <si>
    <t>Quarts de finale</t>
  </si>
  <si>
    <t>Viertelfinale</t>
  </si>
  <si>
    <t>Kwart finale</t>
  </si>
  <si>
    <t>Halve finale</t>
  </si>
  <si>
    <t>Date</t>
  </si>
  <si>
    <t>Fecha</t>
  </si>
  <si>
    <t>Data</t>
  </si>
  <si>
    <t>Datum</t>
  </si>
  <si>
    <t>Color favorites</t>
  </si>
  <si>
    <t>Colorea los favoritos</t>
  </si>
  <si>
    <t>Colora i preferiti</t>
  </si>
  <si>
    <t>Colorier les favoris</t>
  </si>
  <si>
    <t>Favoriten einfärben</t>
  </si>
  <si>
    <t>Kleur de favorieten</t>
  </si>
  <si>
    <t>Enter the group code here</t>
  </si>
  <si>
    <t>Introduzca el código de grupo aquí</t>
  </si>
  <si>
    <t>Inserisci qui il codice del gruppo</t>
  </si>
  <si>
    <t>Entrez le code du groupe ici</t>
  </si>
  <si>
    <t>Hier den Gruppencode eingeben</t>
  </si>
  <si>
    <t>Vul hier de groepscode in</t>
  </si>
  <si>
    <t>dutch</t>
  </si>
  <si>
    <t>België</t>
  </si>
  <si>
    <t>Italië</t>
  </si>
  <si>
    <t>Engeland</t>
  </si>
  <si>
    <t>Duitsland</t>
  </si>
  <si>
    <t>Spanje</t>
  </si>
  <si>
    <t>Oekraïne</t>
  </si>
  <si>
    <t>Frankrijk</t>
  </si>
  <si>
    <t>Zwitserland</t>
  </si>
  <si>
    <t>Kroatië</t>
  </si>
  <si>
    <t>Nederland</t>
  </si>
  <si>
    <t>Rusland</t>
  </si>
  <si>
    <t>Turkije</t>
  </si>
  <si>
    <t>Denemarken</t>
  </si>
  <si>
    <t>Oostenrijk</t>
  </si>
  <si>
    <t>Zweden</t>
  </si>
  <si>
    <t>Tsjechië</t>
  </si>
  <si>
    <t>Servië</t>
  </si>
  <si>
    <t>Slowakije</t>
  </si>
  <si>
    <t>Ierland</t>
  </si>
  <si>
    <t>IJsland</t>
  </si>
  <si>
    <t>Noord-Ierland</t>
  </si>
  <si>
    <t>Noorwegen</t>
  </si>
  <si>
    <t>Griekenland</t>
  </si>
  <si>
    <t>Schotland</t>
  </si>
  <si>
    <t>Noord-Macedonië</t>
  </si>
  <si>
    <t>Hongarije</t>
  </si>
  <si>
    <t>Slovenië</t>
  </si>
  <si>
    <t>Roemenië</t>
  </si>
  <si>
    <t>Georgië</t>
  </si>
  <si>
    <t>Albanië</t>
  </si>
  <si>
    <t>Bosnië/Herzegow.</t>
  </si>
  <si>
    <t>Bulgarije</t>
  </si>
  <si>
    <t>Wit-Rusland</t>
  </si>
  <si>
    <t>Armenië</t>
  </si>
  <si>
    <t>Kazachstan</t>
  </si>
  <si>
    <t>Azerbeidzjan</t>
  </si>
  <si>
    <t>Litouwen</t>
  </si>
  <si>
    <t>Faeröer</t>
  </si>
  <si>
    <t>Moldavië</t>
  </si>
  <si>
    <t>Letland</t>
  </si>
  <si>
    <t>Onderscheidend vergelijk</t>
  </si>
  <si>
    <t>Eerlijk spel</t>
  </si>
  <si>
    <t>Kies tijdzone</t>
  </si>
  <si>
    <t>Wedstrijden</t>
  </si>
  <si>
    <t>Kies taal</t>
  </si>
  <si>
    <t>Toewijzing van beste derde plaatsen naar de achtste finales</t>
  </si>
  <si>
    <t>Groepen</t>
  </si>
  <si>
    <t>Groep</t>
  </si>
  <si>
    <t>DS</t>
  </si>
  <si>
    <t>Doelpunten</t>
  </si>
  <si>
    <t>Gew.</t>
  </si>
  <si>
    <t>Pen.</t>
  </si>
  <si>
    <t xml:space="preserve">  Ptn.     Doelp.</t>
  </si>
  <si>
    <t>Totaal</t>
  </si>
  <si>
    <t>N. duidelijk</t>
  </si>
  <si>
    <t>Eindstand groep</t>
  </si>
  <si>
    <t>Kwart finale 1</t>
  </si>
  <si>
    <t>Kwart finale 2</t>
  </si>
  <si>
    <t>Kwart finale 3</t>
  </si>
  <si>
    <t>Kwart finale 4</t>
  </si>
  <si>
    <t>Halve finale 1</t>
  </si>
  <si>
    <t>Halve finale 2</t>
  </si>
  <si>
    <t>Derde plaats</t>
  </si>
  <si>
    <t>Penalties:</t>
  </si>
  <si>
    <t>Derde van de groep</t>
  </si>
  <si>
    <t>Groepscombinatie:</t>
  </si>
  <si>
    <t>Niet gekwalificeerd:</t>
  </si>
  <si>
    <t>Groeps-combinatie:</t>
  </si>
  <si>
    <t>Eerste in groep</t>
  </si>
  <si>
    <t>tegen derde in groep</t>
  </si>
  <si>
    <t>De rode stip   •</t>
  </si>
  <si>
    <t>Groepen met Fair Play-classificatie:</t>
  </si>
  <si>
    <t>De rangschikking is verduidelijkt in alle groepen.</t>
  </si>
  <si>
    <t>en</t>
  </si>
  <si>
    <t>Ongeldig resultaat!</t>
  </si>
  <si>
    <t>Als de Fair Play-classificatie uitsluitsel moet geven over de plaatsing in de groep voor twee teams, wordt hier een "1" ingevuld voor het hoger geklassificeerde team.</t>
  </si>
  <si>
    <t>Klik hier en
kies de tijdzone:</t>
  </si>
  <si>
    <t>Tijdzone van het gastland:</t>
  </si>
  <si>
    <t>Klik hier en kies de taal:</t>
  </si>
  <si>
    <t>De tijdzone moet dienovereenkomstig worden aangepast voor de zomertijd (b.v. UTC+2 in plaats van UTC+1).</t>
  </si>
  <si>
    <t>Kwalificatie voor de achtste finales</t>
  </si>
  <si>
    <t>Voorwaarden voor plaatsing in de groepen:</t>
  </si>
  <si>
    <t xml:space="preserve">  1.  punten uit de groepswedstrijden</t>
  </si>
  <si>
    <t xml:space="preserve">  2.  punten uit de betreffende rechtstreekse wedstrijd(en)</t>
  </si>
  <si>
    <t xml:space="preserve">  3.  doelsaldo uit de betreffende rechtstreekse wedstrijd(en)</t>
  </si>
  <si>
    <t xml:space="preserve">  4.  doelpunten vóór uit de betreffende rechtstreekse wedstrijd(en)</t>
  </si>
  <si>
    <t xml:space="preserve">  5.  her-toepassing van de criteria 2-4 voor die teams tussen</t>
  </si>
  <si>
    <t xml:space="preserve">       wie in eerste instantie geen beslissing kon vallen.</t>
  </si>
  <si>
    <t xml:space="preserve">  6.  doelsaldo uit alle groepswedstrijden</t>
  </si>
  <si>
    <t xml:space="preserve">  7.  aantal doelpunten vóór uit alle groepswedstrijden</t>
  </si>
  <si>
    <t xml:space="preserve">  8.  aantal keren winst van alle groepswedstrijden</t>
  </si>
  <si>
    <t xml:space="preserve">  9.  Fair play scoren of penalty shoot-out in de laatste groepswedstrijd</t>
  </si>
  <si>
    <t xml:space="preserve">       als de voorwaarden van toepassing zijn</t>
  </si>
  <si>
    <t>10.  positie in de UEFA Qualifier ranking</t>
  </si>
  <si>
    <t>Als er een rode stip boven een teamnaam staat, is de rangvolgorde binnen de groep niet meteen duidelijk. Toepassing van Fair Play-criteria of de rangvolgorde van de UEFA Qualifiers Ranking zal uitsluitsel moeten geven. In dat geval: "Fair Play" opgeven.</t>
  </si>
  <si>
    <t>Basel</t>
  </si>
  <si>
    <t>Zürich</t>
  </si>
  <si>
    <t>St. Gallen</t>
  </si>
  <si>
    <t>Luzern</t>
  </si>
  <si>
    <t>Bern</t>
  </si>
  <si>
    <t>Genf</t>
  </si>
  <si>
    <t>Sion</t>
  </si>
  <si>
    <t>Thun</t>
  </si>
  <si>
    <t>Zurich</t>
  </si>
  <si>
    <t>Lucerne</t>
  </si>
  <si>
    <t>Geneva</t>
  </si>
  <si>
    <t>Hermann Baum</t>
  </si>
  <si>
    <t>EURO 2025</t>
  </si>
  <si>
    <t>Championnat européen 2025</t>
  </si>
  <si>
    <t>Campionato Europeo 2025</t>
  </si>
  <si>
    <t>Campeonato de Europa 2025</t>
  </si>
  <si>
    <t>European Championship 2025</t>
  </si>
  <si>
    <t>TV channel</t>
  </si>
  <si>
    <t>canal de televisión</t>
  </si>
  <si>
    <t>canale tv</t>
  </si>
  <si>
    <t>chaîne TV</t>
  </si>
  <si>
    <t>Fernsehsender</t>
  </si>
  <si>
    <t>tv kanaal</t>
  </si>
  <si>
    <t>Evento</t>
  </si>
  <si>
    <t>Luogo</t>
  </si>
  <si>
    <t>Lieu</t>
  </si>
  <si>
    <t>Austragungsort</t>
  </si>
  <si>
    <t>Locatie</t>
  </si>
  <si>
    <t>The first favorite is also highlighted on the 'EURO' spreadsheet.</t>
  </si>
  <si>
    <t>El primer favorito también aparece destacado en la hoja de cálculo de la 'EURO'.</t>
  </si>
  <si>
    <t>Il primo favorito è evidenziato anche nel foglio di calcolo "EURO".</t>
  </si>
  <si>
    <t>Le premier favori est également mis en évidence sur la feuille de calcul « EURO ».</t>
  </si>
  <si>
    <t>Der erste Favorit wird auch auf dem Tabellenblatt 'EURO' hervorgehoben.</t>
  </si>
  <si>
    <t>De eerste favoriet wordt ook gemarkeerd op de 'EURO'-spreadsheet.</t>
  </si>
  <si>
    <t>European Champion 2025:</t>
  </si>
  <si>
    <t>Campeón de Europa 2025:</t>
  </si>
  <si>
    <t>Campione Europeo 2025:</t>
  </si>
  <si>
    <t>Champion d'Europe 2025 :</t>
  </si>
  <si>
    <t>Europameister 2025:</t>
  </si>
  <si>
    <t>Europees Kampioen 2025:</t>
  </si>
  <si>
    <t>Played</t>
  </si>
  <si>
    <t>Predictions</t>
  </si>
  <si>
    <t>Vorhersagen</t>
  </si>
  <si>
    <t>Korrekte Ergebnisse</t>
  </si>
  <si>
    <t>Ergebn.</t>
  </si>
  <si>
    <t>Punkte:</t>
  </si>
  <si>
    <t>Summe:</t>
  </si>
  <si>
    <t>G/U/V</t>
  </si>
  <si>
    <t>exakt</t>
  </si>
  <si>
    <t>Dritter Platz</t>
  </si>
  <si>
    <t>Weltmeister</t>
  </si>
  <si>
    <t>Hinweis</t>
  </si>
  <si>
    <t>Faktoren</t>
  </si>
  <si>
    <t>Einstellungen</t>
  </si>
  <si>
    <t>gr. Anz.</t>
  </si>
  <si>
    <t>Gewonnen/Unentschieden/Verloren:</t>
  </si>
  <si>
    <t>Tordifferenz:</t>
  </si>
  <si>
    <t>Viele Tore - gute Annäherung</t>
  </si>
  <si>
    <t>Tore exakt:</t>
  </si>
  <si>
    <t>korrektes Team (KO-Phase):</t>
  </si>
  <si>
    <t>Um zum Beispiel zehn weitere Personen hinzuzufügen, selektiere die Spalten HI bis MG und kopiere sie nach rechts. Fertig. (Blattschutz entfernen!)</t>
  </si>
  <si>
    <t>Um die Teams in der KO-Runde vorherzusagen, gib in den gelben Feldern die Nummern der Teams ein.</t>
  </si>
  <si>
    <t>Auf dem Tabellenblatt 'PrSettings' können die Faktoren für die einzelnen Kategorien und weitere Voreinstellungen gewählt werden.</t>
  </si>
  <si>
    <t>Zugriff auf die Datei</t>
  </si>
  <si>
    <t>Tabellenblatt</t>
  </si>
  <si>
    <t>Punkte für die Tordifferenz bei Unentschieden:</t>
  </si>
  <si>
    <t>ja</t>
  </si>
  <si>
    <t>nein</t>
  </si>
  <si>
    <t>Mindestanzahl für 'Viele Tore' bei Unentschieden:</t>
  </si>
  <si>
    <t>Mindestanzahl für eine große Tordifferenz:</t>
  </si>
  <si>
    <t>Sind viele Tore gefallen, kann man auch Punkte für eine gute Annäherung an das Ergebnis vergeben. Es gibt 3 Fälle:
a) Abweichung von maximal 1 Tor bei einem Unentschieden
b) Abweichung von maximal 1 Tor bei der Tordifferenz
c) Abweichung von maximal 1 Tor bei einer der beiden Mannschaften.
Wer das nicht möchte, kann beim entsprechenden Faktor eine Null eintragen.
Man kann auch einzelne Optionen deaktivieren, indem man eine Mindestanzahl von 99 einträgt.</t>
  </si>
  <si>
    <t>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t>
  </si>
  <si>
    <t>Mindestanzahl für eine große Summe an Toren:</t>
  </si>
  <si>
    <t>Im Achtelfinale, Viertelfinale und Halbfinale wird das Ergebnis ohne Elfmeterschießen vorhergesagt. Es kann also auch ein Unentschieden eingetragen werden. Im Finale und im Spiel um den dritten Platz muss das Gesamtergebnis (mit Elfmeterschießen) eingetragen werden.</t>
  </si>
  <si>
    <t>Anzahl:</t>
  </si>
  <si>
    <t>Predicciones</t>
  </si>
  <si>
    <t>Predizioni</t>
  </si>
  <si>
    <t>Prédictions</t>
  </si>
  <si>
    <t>Voorspellingen</t>
  </si>
  <si>
    <t>Correct Results</t>
  </si>
  <si>
    <t>Resultados correctos</t>
  </si>
  <si>
    <t>Risultati corretti</t>
  </si>
  <si>
    <t>Résultats corrects</t>
  </si>
  <si>
    <t>Juiste resultaten</t>
  </si>
  <si>
    <t>Result</t>
  </si>
  <si>
    <t>result.</t>
  </si>
  <si>
    <t>risult.</t>
  </si>
  <si>
    <t>résult.</t>
  </si>
  <si>
    <t>Resultaten</t>
  </si>
  <si>
    <t>Points:</t>
  </si>
  <si>
    <t>Puntos:</t>
  </si>
  <si>
    <t>Punti:</t>
  </si>
  <si>
    <t>Punten:</t>
  </si>
  <si>
    <t>Total:</t>
  </si>
  <si>
    <t>Totale:</t>
  </si>
  <si>
    <t>Totaal:</t>
  </si>
  <si>
    <t>result</t>
  </si>
  <si>
    <t>Result.</t>
  </si>
  <si>
    <t>Risult.</t>
  </si>
  <si>
    <t>Résult.</t>
  </si>
  <si>
    <t>Resultaat</t>
  </si>
  <si>
    <t>W/D/L</t>
  </si>
  <si>
    <t>G/E/P</t>
  </si>
  <si>
    <t>V/P/S</t>
  </si>
  <si>
    <t>G/N/D</t>
  </si>
  <si>
    <t>W/G/V</t>
  </si>
  <si>
    <t>DDG</t>
  </si>
  <si>
    <t>DR</t>
  </si>
  <si>
    <t>DDB</t>
  </si>
  <si>
    <t>exact</t>
  </si>
  <si>
    <t>exact.</t>
  </si>
  <si>
    <t>esatt.</t>
  </si>
  <si>
    <t>teams</t>
  </si>
  <si>
    <t>equip.</t>
  </si>
  <si>
    <t>squad.</t>
  </si>
  <si>
    <t>équip.</t>
  </si>
  <si>
    <t>huitièmes de finale</t>
  </si>
  <si>
    <t>Third place</t>
  </si>
  <si>
    <t>Tercer lugar</t>
  </si>
  <si>
    <t>Terzo posto</t>
  </si>
  <si>
    <t>Troisième place</t>
  </si>
  <si>
    <t>World Champion</t>
  </si>
  <si>
    <t>Campeón del Mundo</t>
  </si>
  <si>
    <t>Campione del mondo</t>
  </si>
  <si>
    <t>Champion du monde</t>
  </si>
  <si>
    <t>Wereldkampioen</t>
  </si>
  <si>
    <t>Hint</t>
  </si>
  <si>
    <t>Noticia</t>
  </si>
  <si>
    <t>Avviso</t>
  </si>
  <si>
    <t>Avis</t>
  </si>
  <si>
    <t>Opmerking:</t>
  </si>
  <si>
    <t>Factores</t>
  </si>
  <si>
    <t>Fattori</t>
  </si>
  <si>
    <t>Facteurs</t>
  </si>
  <si>
    <t>Factoren</t>
  </si>
  <si>
    <t>Settings</t>
  </si>
  <si>
    <t>Ajustes</t>
  </si>
  <si>
    <t>Impostazioni</t>
  </si>
  <si>
    <t>paramètres</t>
  </si>
  <si>
    <t>Instellingen</t>
  </si>
  <si>
    <t>many g.</t>
  </si>
  <si>
    <t>gr. cant.</t>
  </si>
  <si>
    <t>gr. num.</t>
  </si>
  <si>
    <t>gr. nom.</t>
  </si>
  <si>
    <t>grote aant.</t>
  </si>
  <si>
    <t>Won/Draw/Loss:</t>
  </si>
  <si>
    <t>Ganado/Empatado/Perdido:</t>
  </si>
  <si>
    <t>Vinto/Pareggio/Sconfitta:</t>
  </si>
  <si>
    <t>Gagné/Nul/Défaite :</t>
  </si>
  <si>
    <t>Gewonnen/Gelijkspel/Verloren:</t>
  </si>
  <si>
    <t>goal difference:</t>
  </si>
  <si>
    <t>diferencia de goles:</t>
  </si>
  <si>
    <t>differenza reti:</t>
  </si>
  <si>
    <t>différence de buts:</t>
  </si>
  <si>
    <t>verschil in doelpunten</t>
  </si>
  <si>
    <t>Many goals - good approximation</t>
  </si>
  <si>
    <t>Gran cantidad de goles - buena aproximación</t>
  </si>
  <si>
    <t>Gran numero di gol - buona approssimazione</t>
  </si>
  <si>
    <t>Grand nombre de buts - bonne approximation</t>
  </si>
  <si>
    <t>Veel doelpunten - goede voorspelling</t>
  </si>
  <si>
    <t>goals exact:</t>
  </si>
  <si>
    <t>goles exactamente:</t>
  </si>
  <si>
    <t>numero di gol è esatto:</t>
  </si>
  <si>
    <t>nombre de buts correct:</t>
  </si>
  <si>
    <t>exact aantal doelpunten</t>
  </si>
  <si>
    <t>correct team (knockout phase):</t>
  </si>
  <si>
    <t>equipo correcto (fase eliminatoria):</t>
  </si>
  <si>
    <t>squadra corretto (fase a eliminazione diretta):</t>
  </si>
  <si>
    <t>équipe correct (phase à élimination directe) :</t>
  </si>
  <si>
    <t>juiste voorspelling van team dat achtste finales bereikt</t>
  </si>
  <si>
    <t>For example, to add ten more people, select columns HI through MG and copy them to the right. Finished.
(Remove sheet protection!)</t>
  </si>
  <si>
    <t>Por ejemplo, para agregar diez personas más, seleccione las columnas HI a MG y cópielas a la derecha. Acabado.
(¡Quitar la protección de la hoja!)</t>
  </si>
  <si>
    <t>Ad esempio, per aggiungere altre dieci persone, seleziona le colonne da HI a MG e copiale a destra. Finito.
(Rimuovere la protezione del foglio!)</t>
  </si>
  <si>
    <t>Par exemple, pour ajouter dix personnes supplémentaires, sélectionnez les colonnes HI à MG et copiez-les à droite. Achevé. (Retirez la protection de la feuille !)</t>
  </si>
  <si>
    <t>Als u bijvoorbeeld nog tien mensen wilt toevoegen, selecteert u de kolommen HI tot en met MG en kopieert u deze naar rechts. Afgerond. (Bladbescherming verwijderen!)</t>
  </si>
  <si>
    <t>To predict the teams in the KO round, enter the team numbers in the yellow fields.</t>
  </si>
  <si>
    <t>Para predecir los equipos en la ronda KO, ingrese los números de equipo en los campos amarillos.</t>
  </si>
  <si>
    <t>Per pronosticare le squadre nel girone KO, inserisci i numeri delle squadre nei campi gialli.</t>
  </si>
  <si>
    <t>Pour prédire les équipes dans le tour KO, entrez les numéros d'équipe dans les champs jaunes.</t>
  </si>
  <si>
    <t>Om de teams te voorspellen die de achtste finales halen, plaats de teamnummers in de gele cellen.</t>
  </si>
  <si>
    <t>The factors for the individual categories and other presettings can be selected on the 'PrSettings' worksheet.</t>
  </si>
  <si>
    <t>Los factores para las categorías individuales y otras configuraciones predeterminadas se pueden seleccionar en la hoja de cálculo 'PrSettings'.</t>
  </si>
  <si>
    <t>I fattori per le singole categorie e altre preimpostazioni possono essere selezionati nel foglio di calcolo 'PrSettings'.</t>
  </si>
  <si>
    <t>Les facteurs pour les catégories individuelles et d'autres préréglages peuvent être sélectionnés sur la feuille de calcul 'PrSettings'.</t>
  </si>
  <si>
    <t>De factoren voor de individuele categorieën en andere instellingen vóóraf kunnen opgevoerd worden op het tabblad: 'Prsettings'.</t>
  </si>
  <si>
    <t>Access to file</t>
  </si>
  <si>
    <t>Acceso al archivo</t>
  </si>
  <si>
    <t>Accedere al fascicolo</t>
  </si>
  <si>
    <t>Accéder au dossier</t>
  </si>
  <si>
    <t>Toegang tot de data</t>
  </si>
  <si>
    <t>Worksheet</t>
  </si>
  <si>
    <t>Hoja de cálculo</t>
  </si>
  <si>
    <t>Foglio di calcolo</t>
  </si>
  <si>
    <t>Feuille de calcul</t>
  </si>
  <si>
    <t>Tabblad</t>
  </si>
  <si>
    <t>Points for goal difference in the event of a tie:</t>
  </si>
  <si>
    <t>Puntos por diferencia de goles en caso de empate:</t>
  </si>
  <si>
    <t>Punti per differenza reti in caso di parità:</t>
  </si>
  <si>
    <t>Points pour la différence de buts en cas d'égalité :</t>
  </si>
  <si>
    <t>Punten voor verschil in doelpunten bij een gelijkspel:</t>
  </si>
  <si>
    <t>yes</t>
  </si>
  <si>
    <t>sí</t>
  </si>
  <si>
    <t>sì</t>
  </si>
  <si>
    <t>oui</t>
  </si>
  <si>
    <t>no</t>
  </si>
  <si>
    <t>non</t>
  </si>
  <si>
    <t>nee</t>
  </si>
  <si>
    <t>Minimum number for 'Many Goals' in the event of a tie:</t>
  </si>
  <si>
    <t>Número mínimo para 'Muchos Goles' en caso de empate:</t>
  </si>
  <si>
    <t>Numero minimo per 'Molti gol' in caso di parità:</t>
  </si>
  <si>
    <t>Nombre min. pour 'de nombreux buts' dans une égalité :</t>
  </si>
  <si>
    <t>min. aantal goals voor de keuze: 'veel doelpunten' (bij gelijkspel):</t>
  </si>
  <si>
    <t>Minimum number for a large goal difference:</t>
  </si>
  <si>
    <t>Número mínimo para una gran diferencia de goles:</t>
  </si>
  <si>
    <t>Numero minimo per una grande differenza reti:</t>
  </si>
  <si>
    <t>Nombre minimum pour une grande différence de buts :</t>
  </si>
  <si>
    <t>min. aantal goals voor de keuze: 'groot verschil in doelpunten':</t>
  </si>
  <si>
    <t>If many goals have been scored, points can also be awarded for a good approximation of the result. There are 3 cases:
a) Deviation from a maximum of 1 goal in the event of a tie
b) Deviation from a maximum of 1 goal in goal difference
c) Deviation of a maximum of 1 goal for either team.
If you don't want that, you can enter a zero for the relevant factor.
You can also deactivate individual options by entering a minimum of 99.</t>
  </si>
  <si>
    <t>Si se han marcado muchos goles, también se pueden otorgar puntos por una buena aproximación del resultado. Hay 3 casos:
a) Desviación de un máximo de 1 gol en caso de empate
b) Desviación de un máximo de 1 gol en la diferencia de goles
c) Desviación de un máximo de 1 gol para cualquiera de los equipos.
Si no desea eso, puede ingresar un cero para el factor relevante.
También puede desactivar opciones individuales ingresando un mínimo de 99.</t>
  </si>
  <si>
    <t>Se sono stati segnati molti gol, possono essere assegnati anche punti per una buona approssimazione del risultato. Ci sono 3 casi:
a) Deviazione da un massimo di 1 goal in caso di parità
b) Deviazione da un massimo di 1 gol in differenza reti
c) Deviazione di un massimo di 1 goal per ciascuna squadra.
Se non lo desideri, puoi inserire uno zero per il fattore rilevante.
Puoi anche disattivare singole opzioni inserendo un minimo di 99.</t>
  </si>
  <si>
    <t>Si de nombreux buts ont été marqués, des points peuvent également être attribués pour une bonne approximation du résultat. Il y a 3 cas :
a) Déviation d'un maximum de 1 but en cas d'égalité
b) Déviation d'un maximum de 1 but dans la différence de buts
c) Déviation d'un maximum de 1 but pour chaque équipe.
Si vous ne le souhaitez pas, vous pouvez entrer un zéro pour le facteur pertinent.
Vous pouvez également désactiver des options individuelles en entrant un minimum de 99.</t>
  </si>
  <si>
    <t>Als er veel gescoord is, kunnen ook punten toegekend worden voor de 'meest dichtbij' voorspelling. Er zijn 3 voorgeprogrammeerde situaties waarin dat kan gebeuren:
a) het verschil m.b.t. het voorspelde totaal aantal doelpunten bij een gelijkspel is maximaal 1;
b) het verschil m.b.t. het voorspelde verschil in doelpunten is maximaal 1;
c) het verschil tussen resultaat en voorspelling van max. 1 doelpunt, geldt voor beide teams.
Om deze optie uit te zetten: kies '0' bij bovenstaande factoren, of vul '99' in waardoor de individuele opties uitgezet worden.</t>
  </si>
  <si>
    <t>In the event of a tie, should points be awarded for goal difference?
Many are used to it. But for logical reasons these are free points because in this case the goal difference is automatically correct. In the settings above you can therefore choose 'yes' or 'no'.</t>
  </si>
  <si>
    <t>En caso de empate, ¿se deben otorgar puntos por diferencia de goles?
Muchos están acostumbrados. Pero por razones lógicas estos son puntos gratis porque en este caso la diferencia de goles es automáticamente correcta. En la configuración anterior, por lo tanto, puede elegir 'sí' o 'no'.</t>
  </si>
  <si>
    <t>In caso di parità, i punti dovrebbero essere assegnati per differenza reti?
Molti ci sono abituati. Ma per ragioni logiche si tratta di punti gratis perché in questo caso la differenza reti è automaticamente giusta. Nelle impostazioni sopra puoi quindi scegliere 'sì' o 'no'.</t>
  </si>
  <si>
    <t>En cas d'égalité, faut-il attribuer des points pour la différence de buts ?
Beaucoup y sont habitués. Mais pour des raisons logiques ce sont des points gratuits car dans ce cas la différence de buts est automatiquement bonne. Dans les paramètres ci-dessus, vous pouvez donc choisir 'oui' ou 'non'.</t>
  </si>
  <si>
    <t>Moet er, in het geval van een gelijkspel, punten worden toegekend voor een voorspeld 'geen verschil in doelpunten'? Vaak wel. Maar logischerwijs is bij een gelijkspel het verschil altijd '0'...en zijn dit dus bonuspunten die niet bij een voorspelde winst of verlies toegekend worden. U kunt deze optie desgewenst kiezen door hierboven 'ja' te kiezen, anders 'nee'.</t>
  </si>
  <si>
    <t>Minimum number for a large sum of goals:</t>
  </si>
  <si>
    <t>Número mínimo para una gran suma de goles:</t>
  </si>
  <si>
    <t>Numero minimo per una grande somma di obiettivi:</t>
  </si>
  <si>
    <t>Nombre minimum pour une grande somme de buts :</t>
  </si>
  <si>
    <t>Hoeveel doelpunten worden minimaal bedoeld bij de keuze: 'veel doelpunten'?</t>
  </si>
  <si>
    <t>In the round of 16, quarter-finals and semi-finals, the result is predicted without a penalty shoot-out. A tie can also be entered. In the final and third-place match, the total score (including penalty shoot-outs) must be entered.</t>
  </si>
  <si>
    <t>En los octavos de final, cuartos de final y semifinales, el resultado se pronostica sin tanda de penaltis. También se puede ingresar un empate. En la final y el partido por el tercer puesto, se debe anotar el resultado global (incluidas las tandas de penaltis).</t>
  </si>
  <si>
    <t>Negli ottavi di finale, quarti di finale e semifinale, si pronostica il risultato senza calci di rigore. È possibile inserire anche un pareggio. Nella finale e nella gara per il terzo posto deve essere inserito il risultato complessivo (inclusi i calci di rigore).</t>
  </si>
  <si>
    <t>En huitièmes de finale, quarts de finale et demi-finales, le résultat est pronostiqué sans tirs au but. Une égalité peut également être inscrite. Lors de la finale et du match pour la troisième place, le résultat global (y compris les tirs au but) doit être inscrit.</t>
  </si>
  <si>
    <t>In de achtste-, kwart- en halve finales worden voorspellingen gedaan zonder rekening te houden met een beslissing door penalties. Ook kan een gelijkspel voorspeld worden. Voor de wedstrijd om de derde plaats en de finale moet de voorspelde totaalscore (dus incl. een evt. beslissing door penalties) opgeggeven worden.</t>
  </si>
  <si>
    <t>Number:</t>
  </si>
  <si>
    <t>Número:</t>
  </si>
  <si>
    <t>Numero:</t>
  </si>
  <si>
    <t>Nombre:</t>
  </si>
  <si>
    <t>Nummer:</t>
  </si>
  <si>
    <t>●</t>
  </si>
  <si>
    <t>Finale winnaar:</t>
  </si>
  <si>
    <t>Gewinner im Finale:</t>
  </si>
  <si>
    <t>Gagnant de la finale:</t>
  </si>
  <si>
    <t>Vincitore finale:</t>
  </si>
  <si>
    <t>Ganador final:</t>
  </si>
  <si>
    <t>Final Winner:</t>
  </si>
  <si>
    <t>Anna</t>
  </si>
  <si>
    <t>Peter</t>
  </si>
  <si>
    <t>Nombre</t>
  </si>
  <si>
    <t>Nome</t>
  </si>
  <si>
    <t>Nom</t>
  </si>
  <si>
    <t>Naam</t>
  </si>
  <si>
    <t>Predictions Ranking</t>
  </si>
  <si>
    <t>Ranking de predicciones</t>
  </si>
  <si>
    <t>Classifica pronostici</t>
  </si>
  <si>
    <t>Classement des pronostics</t>
  </si>
  <si>
    <t>Vorhersagen-Ranking</t>
  </si>
  <si>
    <t xml:space="preserve">Voorspellingsklassificatie </t>
  </si>
  <si>
    <t>First column:</t>
  </si>
  <si>
    <t>column difference:</t>
  </si>
  <si>
    <t>European Champion</t>
  </si>
  <si>
    <t>Campeón de Europa</t>
  </si>
  <si>
    <t>Campione Europeo</t>
  </si>
  <si>
    <t>Champion d'Europe</t>
  </si>
  <si>
    <t>Europameister</t>
  </si>
  <si>
    <t>Europees Kampioen</t>
  </si>
  <si>
    <t>hb/vers. 1.7
2025-02-26</t>
  </si>
  <si>
    <t xml:space="preserve"> n.V.</t>
  </si>
  <si>
    <t xml:space="preserve"> n.V. (1:1 n. 90 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</si>
</sst>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407]ddd/\,\ d/mm/yy"/>
    <numFmt numFmtId="165" formatCode="ddd\,\ dd/mm/yyyy\ \ \ \ \ \ hh:mm"/>
    <numFmt numFmtId="166" formatCode="ddd\,\ dd/mm/yyyy\ \ \ \ \ \ \ \ \ hh:mm"/>
    <numFmt numFmtId="167" formatCode=";;;"/>
    <numFmt numFmtId="168" formatCode="#,##0.00000000"/>
    <numFmt numFmtId="169" formatCode="ddd\,\ dd/mm/yyyy\ "/>
    <numFmt numFmtId="170" formatCode="h:mm;@"/>
  </numFmts>
  <fonts count="99" x14ac:knownFonts="1">
    <font>
      <sz val="11"/>
      <color theme="1"/>
      <name val="Calibri"/>
      <family val="2"/>
      <scheme val="minor"/>
    </font>
    <font>
      <sz val="14"/>
      <color theme="1"/>
      <name val="Calibri"/>
      <family val="2"/>
      <scheme val="minor"/>
    </font>
    <font>
      <sz val="14"/>
      <color theme="1"/>
      <name val="Calibri"/>
      <family val="2"/>
      <scheme val="minor"/>
    </font>
    <font>
      <b/>
      <sz val="11"/>
      <color theme="1"/>
      <name val="Calibri"/>
      <family val="2"/>
      <scheme val="minor"/>
    </font>
    <font>
      <b/>
      <sz val="44"/>
      <color rgb="FFC00000"/>
      <name val="AR CENA"/>
    </font>
    <font>
      <b/>
      <sz val="14"/>
      <color theme="1"/>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sz val="9"/>
      <color theme="1"/>
      <name val="Calibri"/>
      <family val="2"/>
      <scheme val="minor"/>
    </font>
    <font>
      <sz val="8"/>
      <color theme="1" tint="0.34998626667073579"/>
      <name val="Calibri"/>
      <family val="2"/>
      <scheme val="minor"/>
    </font>
    <font>
      <sz val="8"/>
      <color theme="1"/>
      <name val="Calibri"/>
      <family val="2"/>
      <scheme val="minor"/>
    </font>
    <font>
      <sz val="10"/>
      <name val="Calibri"/>
      <family val="2"/>
    </font>
    <font>
      <b/>
      <sz val="10"/>
      <name val="Calibri"/>
      <family val="2"/>
    </font>
    <font>
      <sz val="10"/>
      <color theme="2" tint="-0.749992370372631"/>
      <name val="Calibri"/>
      <family val="2"/>
      <scheme val="minor"/>
    </font>
    <font>
      <b/>
      <sz val="11"/>
      <color theme="1"/>
      <name val="Calibri"/>
      <family val="2"/>
    </font>
    <font>
      <sz val="10"/>
      <color rgb="FFC00000"/>
      <name val="Calibri"/>
      <family val="2"/>
      <scheme val="minor"/>
    </font>
    <font>
      <sz val="6"/>
      <color theme="9" tint="0.39997558519241921"/>
      <name val="Wingdings 2"/>
      <family val="1"/>
      <charset val="2"/>
    </font>
    <font>
      <sz val="6"/>
      <color rgb="FFC00000"/>
      <name val="Wingdings 2"/>
      <family val="1"/>
      <charset val="2"/>
    </font>
    <font>
      <sz val="11"/>
      <color rgb="FFC00000"/>
      <name val="Calibri"/>
      <family val="2"/>
      <scheme val="minor"/>
    </font>
    <font>
      <sz val="10"/>
      <color rgb="FF5786B1"/>
      <name val="Calibri"/>
      <family val="2"/>
      <scheme val="minor"/>
    </font>
    <font>
      <b/>
      <sz val="9"/>
      <color theme="1"/>
      <name val="Calibri"/>
      <family val="2"/>
      <scheme val="minor"/>
    </font>
    <font>
      <sz val="10"/>
      <color theme="1" tint="0.34998626667073579"/>
      <name val="Calibri"/>
      <family val="2"/>
      <scheme val="minor"/>
    </font>
    <font>
      <sz val="11"/>
      <color theme="7" tint="-0.249977111117893"/>
      <name val="Calibri"/>
      <family val="2"/>
      <scheme val="minor"/>
    </font>
    <font>
      <sz val="10"/>
      <color theme="5" tint="-0.249977111117893"/>
      <name val="Calibri"/>
      <family val="2"/>
      <scheme val="minor"/>
    </font>
    <font>
      <b/>
      <sz val="18"/>
      <color theme="8"/>
      <name val="Calibri"/>
      <family val="2"/>
      <scheme val="minor"/>
    </font>
    <font>
      <b/>
      <sz val="12"/>
      <color theme="7"/>
      <name val="Calibri"/>
      <family val="2"/>
      <scheme val="minor"/>
    </font>
    <font>
      <b/>
      <sz val="8"/>
      <color theme="7"/>
      <name val="Calibri"/>
      <family val="2"/>
      <scheme val="minor"/>
    </font>
    <font>
      <sz val="9"/>
      <color theme="5" tint="-0.249977111117893"/>
      <name val="Calibri"/>
      <family val="2"/>
      <scheme val="minor"/>
    </font>
    <font>
      <sz val="10"/>
      <color theme="9" tint="-0.249977111117893"/>
      <name val="Calibri"/>
      <family val="2"/>
      <scheme val="minor"/>
    </font>
    <font>
      <b/>
      <sz val="8"/>
      <color rgb="FFC00000"/>
      <name val="Calibri"/>
      <family val="2"/>
      <scheme val="minor"/>
    </font>
    <font>
      <b/>
      <sz val="12"/>
      <color rgb="FFC00000"/>
      <name val="Calibri"/>
      <family val="2"/>
      <scheme val="minor"/>
    </font>
    <font>
      <b/>
      <sz val="12"/>
      <color theme="1"/>
      <name val="Calibri"/>
      <family val="2"/>
      <scheme val="minor"/>
    </font>
    <font>
      <u/>
      <sz val="11"/>
      <color theme="10"/>
      <name val="Calibri"/>
      <family val="2"/>
      <scheme val="minor"/>
    </font>
    <font>
      <b/>
      <sz val="22"/>
      <color theme="1"/>
      <name val="Calibri"/>
      <family val="2"/>
      <scheme val="minor"/>
    </font>
    <font>
      <sz val="22"/>
      <color theme="1"/>
      <name val="Calibri"/>
      <family val="2"/>
      <scheme val="minor"/>
    </font>
    <font>
      <b/>
      <sz val="9"/>
      <name val="Calibri"/>
      <family val="2"/>
      <scheme val="minor"/>
    </font>
    <font>
      <b/>
      <sz val="9"/>
      <name val="Calibri"/>
      <family val="2"/>
    </font>
    <font>
      <b/>
      <sz val="14"/>
      <color theme="0"/>
      <name val="Calibri"/>
      <family val="2"/>
      <scheme val="minor"/>
    </font>
    <font>
      <b/>
      <sz val="11"/>
      <color theme="0"/>
      <name val="Calibri"/>
      <family val="2"/>
      <scheme val="minor"/>
    </font>
    <font>
      <sz val="11"/>
      <color theme="0" tint="-0.249977111117893"/>
      <name val="Calibri"/>
      <family val="2"/>
      <scheme val="minor"/>
    </font>
    <font>
      <sz val="11"/>
      <color rgb="FFFF0000"/>
      <name val="Calibri"/>
      <family val="2"/>
      <scheme val="minor"/>
    </font>
    <font>
      <sz val="10"/>
      <color rgb="FF27776C"/>
      <name val="Calibri"/>
      <family val="2"/>
    </font>
    <font>
      <b/>
      <sz val="11"/>
      <color rgb="FF329A8B"/>
      <name val="Calibri"/>
      <family val="2"/>
      <scheme val="minor"/>
    </font>
    <font>
      <sz val="11"/>
      <color theme="2" tint="-0.499984740745262"/>
      <name val="Calibri"/>
      <family val="2"/>
      <scheme val="minor"/>
    </font>
    <font>
      <sz val="11"/>
      <color theme="1"/>
      <name val="Wingdings 2"/>
      <family val="1"/>
      <charset val="2"/>
    </font>
    <font>
      <b/>
      <sz val="14"/>
      <color rgb="FF0070C0"/>
      <name val="Calibri"/>
      <family val="2"/>
      <scheme val="minor"/>
    </font>
    <font>
      <sz val="9"/>
      <color rgb="FF8C1737"/>
      <name val="Calibri"/>
      <family val="2"/>
      <scheme val="minor"/>
    </font>
    <font>
      <sz val="12"/>
      <color theme="1"/>
      <name val="Calibri"/>
      <family val="2"/>
      <scheme val="minor"/>
    </font>
    <font>
      <b/>
      <sz val="24"/>
      <color theme="0"/>
      <name val="Calibri"/>
      <family val="2"/>
      <scheme val="minor"/>
    </font>
    <font>
      <sz val="11"/>
      <name val="Calibri"/>
      <family val="2"/>
      <scheme val="minor"/>
    </font>
    <font>
      <b/>
      <sz val="10"/>
      <color theme="5" tint="-0.249977111117893"/>
      <name val="Calibri"/>
      <family val="2"/>
      <scheme val="minor"/>
    </font>
    <font>
      <sz val="10"/>
      <color theme="8"/>
      <name val="Calibri"/>
      <family val="2"/>
      <scheme val="minor"/>
    </font>
    <font>
      <sz val="11"/>
      <color theme="4" tint="-0.249977111117893"/>
      <name val="Calibri"/>
      <family val="2"/>
      <scheme val="minor"/>
    </font>
    <font>
      <sz val="11"/>
      <color theme="0" tint="-0.34998626667073579"/>
      <name val="Calibri"/>
      <family val="2"/>
      <scheme val="minor"/>
    </font>
    <font>
      <sz val="10"/>
      <color rgb="FF5786B1"/>
      <name val="Calibri"/>
      <family val="2"/>
    </font>
    <font>
      <sz val="11"/>
      <color rgb="FF5786B1"/>
      <name val="Calibri"/>
      <family val="2"/>
      <scheme val="minor"/>
    </font>
    <font>
      <sz val="10"/>
      <color theme="1"/>
      <name val="Calibri"/>
      <family val="2"/>
    </font>
    <font>
      <b/>
      <sz val="16"/>
      <color rgb="FFC00000"/>
      <name val="Calibri"/>
      <family val="2"/>
    </font>
    <font>
      <b/>
      <sz val="16"/>
      <color rgb="FFC00000"/>
      <name val="Calibri"/>
      <family val="2"/>
      <scheme val="minor"/>
    </font>
    <font>
      <sz val="10"/>
      <color theme="2" tint="-0.499984740745262"/>
      <name val="Calibri"/>
      <family val="2"/>
    </font>
    <font>
      <sz val="10"/>
      <name val="Calibri"/>
      <family val="2"/>
      <scheme val="minor"/>
    </font>
    <font>
      <b/>
      <sz val="10"/>
      <color theme="2" tint="-0.749992370372631"/>
      <name val="Calibri"/>
      <family val="2"/>
      <scheme val="minor"/>
    </font>
    <font>
      <sz val="8"/>
      <color rgb="FF928E8E"/>
      <name val="Calibri"/>
      <family val="2"/>
      <scheme val="minor"/>
    </font>
    <font>
      <b/>
      <sz val="44"/>
      <color rgb="FFDE500A"/>
      <name val="AR CENA"/>
    </font>
    <font>
      <sz val="11"/>
      <color rgb="FFDE500A"/>
      <name val="Calibri"/>
      <family val="2"/>
      <scheme val="minor"/>
    </font>
    <font>
      <sz val="10"/>
      <color rgb="FF087094"/>
      <name val="Calibri"/>
      <family val="2"/>
    </font>
    <font>
      <b/>
      <sz val="12"/>
      <color rgb="FFDE500A"/>
      <name val="Calibri"/>
      <family val="2"/>
      <scheme val="minor"/>
    </font>
    <font>
      <sz val="11"/>
      <color rgb="FF087094"/>
      <name val="Calibri"/>
      <family val="2"/>
      <scheme val="minor"/>
    </font>
    <font>
      <sz val="8"/>
      <color rgb="FFC02000"/>
      <name val="Calibri"/>
      <family val="2"/>
      <scheme val="minor"/>
    </font>
    <font>
      <b/>
      <sz val="20"/>
      <color rgb="FFDE500A"/>
      <name val="Calibri"/>
      <family val="2"/>
      <scheme val="minor"/>
    </font>
    <font>
      <sz val="14"/>
      <color rgb="FF0D98C9"/>
      <name val="Wingdings 2"/>
      <family val="1"/>
      <charset val="2"/>
    </font>
    <font>
      <b/>
      <sz val="22"/>
      <color rgb="FF0D98C9"/>
      <name val="Calibri"/>
      <family val="2"/>
      <scheme val="minor"/>
    </font>
    <font>
      <b/>
      <sz val="22"/>
      <color rgb="FFDE500A"/>
      <name val="Calibri"/>
      <family val="2"/>
      <scheme val="minor"/>
    </font>
    <font>
      <b/>
      <sz val="22"/>
      <color rgb="FFED7D31"/>
      <name val="Calibri"/>
      <family val="2"/>
      <scheme val="minor"/>
    </font>
    <font>
      <b/>
      <sz val="12"/>
      <color rgb="FF0A749A"/>
      <name val="Calibri"/>
      <family val="2"/>
      <scheme val="minor"/>
    </font>
    <font>
      <b/>
      <sz val="11"/>
      <color rgb="FF0A749A"/>
      <name val="Calibri"/>
      <family val="2"/>
      <scheme val="minor"/>
    </font>
    <font>
      <b/>
      <sz val="11"/>
      <color theme="1" tint="0.34998626667073579"/>
      <name val="Calibri"/>
      <family val="2"/>
      <scheme val="minor"/>
    </font>
    <font>
      <b/>
      <sz val="16"/>
      <color rgb="FFED7D31"/>
      <name val="Calibri"/>
      <family val="2"/>
      <scheme val="minor"/>
    </font>
    <font>
      <b/>
      <sz val="20"/>
      <color theme="0"/>
      <name val="Calibri"/>
      <family val="2"/>
      <scheme val="minor"/>
    </font>
    <font>
      <b/>
      <sz val="44"/>
      <color rgb="FFF2365A"/>
      <name val="AR CENA"/>
    </font>
    <font>
      <sz val="11"/>
      <color rgb="FFF2365A"/>
      <name val="Calibri"/>
      <family val="2"/>
      <scheme val="minor"/>
    </font>
    <font>
      <b/>
      <sz val="18"/>
      <color rgb="FFF2365A"/>
      <name val="Calibri"/>
      <family val="2"/>
      <scheme val="minor"/>
    </font>
    <font>
      <b/>
      <sz val="17"/>
      <color rgb="FFF2365A"/>
      <name val="Calibri"/>
      <family val="2"/>
    </font>
    <font>
      <sz val="24"/>
      <color rgb="FFF2365A"/>
      <name val="Arial Black"/>
      <family val="2"/>
    </font>
    <font>
      <b/>
      <sz val="16"/>
      <color rgb="FFF2365A"/>
      <name val="Arial"/>
      <family val="2"/>
    </font>
    <font>
      <sz val="10"/>
      <color rgb="FF1C9200"/>
      <name val="Calibri"/>
      <family val="2"/>
    </font>
    <font>
      <b/>
      <sz val="22"/>
      <color rgb="FF007CFF"/>
      <name val="Calibri"/>
      <family val="2"/>
      <scheme val="minor"/>
    </font>
    <font>
      <sz val="12"/>
      <color theme="1"/>
      <name val="Wingdings 3"/>
      <family val="1"/>
      <charset val="2"/>
    </font>
    <font>
      <b/>
      <sz val="11"/>
      <color theme="4" tint="-0.249977111117893"/>
      <name val="Calibri"/>
      <family val="2"/>
      <scheme val="minor"/>
    </font>
    <font>
      <sz val="12"/>
      <name val="Calibri"/>
      <family val="2"/>
      <scheme val="minor"/>
    </font>
    <font>
      <b/>
      <sz val="22"/>
      <color theme="8"/>
      <name val="Calibri"/>
      <family val="2"/>
      <scheme val="minor"/>
    </font>
    <font>
      <b/>
      <sz val="12"/>
      <name val="Calibri"/>
      <family val="2"/>
      <scheme val="minor"/>
    </font>
    <font>
      <sz val="18"/>
      <color theme="1"/>
      <name val="Calibri"/>
      <family val="2"/>
      <scheme val="minor"/>
    </font>
    <font>
      <b/>
      <sz val="22"/>
      <color rgb="FF4472C4"/>
      <name val="Calibri"/>
      <family val="2"/>
      <scheme val="minor"/>
    </font>
    <font>
      <sz val="14"/>
      <color rgb="FFC00000"/>
      <name val="Calibri"/>
      <family val="2"/>
      <scheme val="minor"/>
    </font>
    <font>
      <b/>
      <sz val="14"/>
      <color rgb="FFC00000"/>
      <name val="Calibri"/>
      <family val="2"/>
      <scheme val="minor"/>
    </font>
    <font>
      <b/>
      <sz val="11"/>
      <color rgb="FF4472C4"/>
      <name val="Calibri"/>
      <family val="2"/>
      <scheme val="minor"/>
    </font>
    <font>
      <b/>
      <sz val="18"/>
      <color rgb="FF4472C4"/>
      <name val="Calibri"/>
      <family val="2"/>
      <scheme val="minor"/>
    </font>
  </fonts>
  <fills count="30">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99"/>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8F8F8"/>
        <bgColor indexed="64"/>
      </patternFill>
    </fill>
    <fill>
      <patternFill patternType="solid">
        <fgColor rgb="FFFBF7C9"/>
        <bgColor indexed="64"/>
      </patternFill>
    </fill>
    <fill>
      <patternFill patternType="solid">
        <fgColor rgb="FFF9F9F9"/>
        <bgColor indexed="64"/>
      </patternFill>
    </fill>
    <fill>
      <patternFill patternType="solid">
        <fgColor rgb="FFECECEC"/>
        <bgColor indexed="64"/>
      </patternFill>
    </fill>
    <fill>
      <patternFill patternType="solid">
        <fgColor rgb="FFEDFBC1"/>
        <bgColor indexed="64"/>
      </patternFill>
    </fill>
    <fill>
      <patternFill patternType="solid">
        <fgColor rgb="FF0D98C9"/>
        <bgColor indexed="64"/>
      </patternFill>
    </fill>
    <fill>
      <patternFill patternType="solid">
        <fgColor rgb="FFDE500A"/>
        <bgColor indexed="64"/>
      </patternFill>
    </fill>
    <fill>
      <patternFill patternType="solid">
        <fgColor rgb="FF789A0A"/>
        <bgColor indexed="64"/>
      </patternFill>
    </fill>
    <fill>
      <patternFill patternType="solid">
        <fgColor rgb="FFFEE9D6"/>
        <bgColor indexed="64"/>
      </patternFill>
    </fill>
    <fill>
      <patternFill patternType="solid">
        <fgColor rgb="FFF2365A"/>
        <bgColor indexed="64"/>
      </patternFill>
    </fill>
    <fill>
      <patternFill patternType="solid">
        <fgColor rgb="FFFEF0F3"/>
        <bgColor indexed="64"/>
      </patternFill>
    </fill>
    <fill>
      <patternFill patternType="solid">
        <fgColor rgb="FFF3FCD8"/>
        <bgColor indexed="64"/>
      </patternFill>
    </fill>
    <fill>
      <patternFill patternType="solid">
        <fgColor rgb="FFB4DC78"/>
        <bgColor indexed="64"/>
      </patternFill>
    </fill>
    <fill>
      <patternFill patternType="solid">
        <fgColor rgb="FFFFAF23"/>
        <bgColor indexed="64"/>
      </patternFill>
    </fill>
    <fill>
      <patternFill patternType="solid">
        <fgColor rgb="FF3CD2FF"/>
        <bgColor indexed="64"/>
      </patternFill>
    </fill>
    <fill>
      <patternFill patternType="solid">
        <fgColor rgb="FFD9AADA"/>
        <bgColor indexed="64"/>
      </patternFill>
    </fill>
    <fill>
      <patternFill patternType="solid">
        <fgColor rgb="FFFEF6E8"/>
        <bgColor indexed="64"/>
      </patternFill>
    </fill>
    <fill>
      <patternFill patternType="solid">
        <fgColor rgb="FFF2F2F2"/>
        <bgColor indexed="64"/>
      </patternFill>
    </fill>
  </fills>
  <borders count="308">
    <border>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medium">
        <color theme="1" tint="0.499984740745262"/>
      </top>
      <bottom/>
      <diagonal/>
    </border>
    <border>
      <left/>
      <right style="thin">
        <color theme="1" tint="0.499984740745262"/>
      </right>
      <top style="medium">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medium">
        <color theme="1" tint="0.499984740745262"/>
      </bottom>
      <diagonal/>
    </border>
    <border>
      <left style="thin">
        <color theme="0"/>
      </left>
      <right style="thin">
        <color theme="1" tint="0.499984740745262"/>
      </right>
      <top/>
      <bottom style="medium">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diagonal/>
    </border>
    <border>
      <left/>
      <right/>
      <top/>
      <bottom style="thin">
        <color theme="1" tint="0.499984740745262"/>
      </bottom>
      <diagonal/>
    </border>
    <border>
      <left/>
      <right/>
      <top/>
      <bottom style="medium">
        <color theme="1" tint="0.499984740745262"/>
      </bottom>
      <diagonal/>
    </border>
    <border>
      <left/>
      <right style="thin">
        <color theme="1" tint="0.499984740745262"/>
      </right>
      <top/>
      <bottom style="medium">
        <color theme="1"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bottom style="thin">
        <color theme="2" tint="-0.499984740745262"/>
      </bottom>
      <diagonal/>
    </border>
    <border>
      <left/>
      <right style="thick">
        <color theme="7"/>
      </right>
      <top/>
      <bottom style="thick">
        <color theme="7"/>
      </bottom>
      <diagonal/>
    </border>
    <border>
      <left/>
      <right/>
      <top/>
      <bottom style="thick">
        <color theme="7"/>
      </bottom>
      <diagonal/>
    </border>
    <border>
      <left style="thick">
        <color theme="7"/>
      </left>
      <right/>
      <top/>
      <bottom style="thick">
        <color theme="7"/>
      </bottom>
      <diagonal/>
    </border>
    <border>
      <left/>
      <right style="thick">
        <color theme="7"/>
      </right>
      <top/>
      <bottom/>
      <diagonal/>
    </border>
    <border>
      <left style="thick">
        <color theme="7"/>
      </left>
      <right/>
      <top/>
      <bottom/>
      <diagonal/>
    </border>
    <border>
      <left/>
      <right style="thick">
        <color theme="7"/>
      </right>
      <top style="thick">
        <color theme="7"/>
      </top>
      <bottom/>
      <diagonal/>
    </border>
    <border>
      <left/>
      <right/>
      <top style="thick">
        <color theme="7"/>
      </top>
      <bottom/>
      <diagonal/>
    </border>
    <border>
      <left style="thick">
        <color theme="7"/>
      </left>
      <right/>
      <top style="thick">
        <color theme="7"/>
      </top>
      <bottom/>
      <diagonal/>
    </border>
    <border>
      <left style="thin">
        <color theme="7"/>
      </left>
      <right style="thin">
        <color theme="7"/>
      </right>
      <top style="thin">
        <color theme="7"/>
      </top>
      <bottom style="thin">
        <color theme="7"/>
      </bottom>
      <diagonal/>
    </border>
    <border>
      <left/>
      <right/>
      <top/>
      <bottom style="thin">
        <color indexed="64"/>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style="thick">
        <color theme="4"/>
      </left>
      <right/>
      <top style="thick">
        <color theme="4"/>
      </top>
      <bottom/>
      <diagonal/>
    </border>
    <border>
      <left/>
      <right/>
      <top style="thick">
        <color theme="4"/>
      </top>
      <bottom/>
      <diagonal/>
    </border>
    <border>
      <left style="thick">
        <color theme="4"/>
      </left>
      <right/>
      <top/>
      <bottom/>
      <diagonal/>
    </border>
    <border>
      <left style="thick">
        <color theme="4"/>
      </left>
      <right/>
      <top style="thin">
        <color theme="0" tint="-0.14996795556505021"/>
      </top>
      <bottom style="thin">
        <color theme="0" tint="-0.14996795556505021"/>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thick">
        <color theme="4"/>
      </left>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style="thick">
        <color theme="4"/>
      </left>
      <right/>
      <top style="thin">
        <color theme="0" tint="-0.14996795556505021"/>
      </top>
      <bottom style="thick">
        <color theme="4"/>
      </bottom>
      <diagonal/>
    </border>
    <border>
      <left style="medium">
        <color theme="0" tint="-0.14993743705557422"/>
      </left>
      <right style="medium">
        <color theme="0" tint="-0.14993743705557422"/>
      </right>
      <top style="thin">
        <color theme="0" tint="-0.14996795556505021"/>
      </top>
      <bottom style="thick">
        <color theme="4"/>
      </bottom>
      <diagonal/>
    </border>
    <border>
      <left style="medium">
        <color theme="4"/>
      </left>
      <right style="medium">
        <color theme="4"/>
      </right>
      <top style="medium">
        <color theme="4"/>
      </top>
      <bottom style="medium">
        <color theme="4"/>
      </bottom>
      <diagonal/>
    </border>
    <border>
      <left/>
      <right style="medium">
        <color theme="4"/>
      </right>
      <top/>
      <bottom/>
      <diagonal/>
    </border>
    <border>
      <left style="medium">
        <color theme="0" tint="-0.14996795556505021"/>
      </left>
      <right style="thick">
        <color theme="4"/>
      </right>
      <top/>
      <bottom/>
      <diagonal/>
    </border>
    <border>
      <left style="medium">
        <color theme="0" tint="-0.14996795556505021"/>
      </left>
      <right style="thick">
        <color theme="4"/>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diagonal/>
    </border>
    <border>
      <left style="medium">
        <color theme="0" tint="-0.14996795556505021"/>
      </left>
      <right style="thick">
        <color theme="4"/>
      </right>
      <top style="thin">
        <color theme="0" tint="-0.14996795556505021"/>
      </top>
      <bottom style="thick">
        <color theme="4"/>
      </bottom>
      <diagonal/>
    </border>
    <border>
      <left/>
      <right style="thick">
        <color theme="4"/>
      </right>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right/>
      <top style="thin">
        <color theme="0" tint="-0.24994659260841701"/>
      </top>
      <bottom style="thin">
        <color theme="0" tint="-0.24994659260841701"/>
      </bottom>
      <diagonal/>
    </border>
    <border>
      <left style="thick">
        <color theme="7"/>
      </left>
      <right style="thick">
        <color theme="7"/>
      </right>
      <top style="thick">
        <color theme="7"/>
      </top>
      <bottom/>
      <diagonal/>
    </border>
    <border>
      <left style="thick">
        <color theme="7"/>
      </left>
      <right style="thick">
        <color theme="7"/>
      </right>
      <top/>
      <bottom/>
      <diagonal/>
    </border>
    <border>
      <left style="thick">
        <color theme="7"/>
      </left>
      <right style="thick">
        <color theme="7"/>
      </right>
      <top/>
      <bottom style="thick">
        <color theme="7"/>
      </bottom>
      <diagonal/>
    </border>
    <border>
      <left style="thick">
        <color theme="5" tint="0.39994506668294322"/>
      </left>
      <right style="thick">
        <color theme="5" tint="0.39994506668294322"/>
      </right>
      <top style="thick">
        <color theme="5" tint="0.39994506668294322"/>
      </top>
      <bottom style="thick">
        <color theme="5" tint="0.39994506668294322"/>
      </bottom>
      <diagonal/>
    </border>
    <border>
      <left/>
      <right style="thick">
        <color theme="4"/>
      </right>
      <top style="thick">
        <color theme="4"/>
      </top>
      <bottom/>
      <diagonal/>
    </border>
    <border>
      <left/>
      <right style="thick">
        <color theme="4"/>
      </right>
      <top/>
      <bottom/>
      <diagonal/>
    </border>
    <border>
      <left style="medium">
        <color theme="0" tint="-0.14993743705557422"/>
      </left>
      <right style="medium">
        <color theme="0" tint="-0.14993743705557422"/>
      </right>
      <top/>
      <bottom/>
      <diagonal/>
    </border>
    <border>
      <left style="thick">
        <color theme="0" tint="-0.14993743705557422"/>
      </left>
      <right/>
      <top/>
      <bottom/>
      <diagonal/>
    </border>
    <border>
      <left style="medium">
        <color rgb="FF8C1737"/>
      </left>
      <right/>
      <top style="medium">
        <color rgb="FF8C1737"/>
      </top>
      <bottom style="medium">
        <color rgb="FF8C1737"/>
      </bottom>
      <diagonal/>
    </border>
    <border>
      <left/>
      <right/>
      <top style="medium">
        <color auto="1"/>
      </top>
      <bottom/>
      <diagonal/>
    </border>
    <border>
      <left/>
      <right style="medium">
        <color rgb="FF329A8B"/>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medium">
        <color theme="7"/>
      </right>
      <top/>
      <bottom/>
      <diagonal/>
    </border>
    <border>
      <left style="thick">
        <color theme="0" tint="-0.14993743705557422"/>
      </left>
      <right style="medium">
        <color theme="0" tint="-0.14990691854609822"/>
      </right>
      <top style="thin">
        <color theme="0" tint="-0.14990691854609822"/>
      </top>
      <bottom style="thin">
        <color theme="0" tint="-0.14990691854609822"/>
      </bottom>
      <diagonal/>
    </border>
    <border>
      <left style="thick">
        <color theme="0" tint="-0.14993743705557422"/>
      </left>
      <right style="medium">
        <color theme="0" tint="-0.14990691854609822"/>
      </right>
      <top style="thin">
        <color theme="0" tint="-0.14990691854609822"/>
      </top>
      <bottom style="thick">
        <color theme="0" tint="-0.14990691854609822"/>
      </bottom>
      <diagonal/>
    </border>
    <border>
      <left style="thick">
        <color theme="4"/>
      </left>
      <right style="thick">
        <color theme="4"/>
      </right>
      <top style="thick">
        <color theme="4"/>
      </top>
      <bottom/>
      <diagonal/>
    </border>
    <border>
      <left style="thick">
        <color theme="4"/>
      </left>
      <right style="thick">
        <color theme="4"/>
      </right>
      <top/>
      <bottom/>
      <diagonal/>
    </border>
    <border>
      <left style="thick">
        <color theme="4"/>
      </left>
      <right style="thick">
        <color theme="4"/>
      </right>
      <top/>
      <bottom style="thin">
        <color theme="0" tint="-0.14996795556505021"/>
      </bottom>
      <diagonal/>
    </border>
    <border>
      <left style="thick">
        <color theme="4"/>
      </left>
      <right style="thick">
        <color theme="4"/>
      </right>
      <top style="thin">
        <color theme="0" tint="-0.14996795556505021"/>
      </top>
      <bottom style="thin">
        <color theme="0" tint="-0.14996795556505021"/>
      </bottom>
      <diagonal/>
    </border>
    <border>
      <left style="thick">
        <color theme="4"/>
      </left>
      <right style="thick">
        <color theme="4"/>
      </right>
      <top style="thin">
        <color theme="0" tint="-0.14996795556505021"/>
      </top>
      <bottom/>
      <diagonal/>
    </border>
    <border>
      <left style="thick">
        <color theme="4"/>
      </left>
      <right style="thick">
        <color theme="4"/>
      </right>
      <top style="thin">
        <color theme="0" tint="-0.14996795556505021"/>
      </top>
      <bottom style="thick">
        <color theme="4"/>
      </bottom>
      <diagonal/>
    </border>
    <border>
      <left/>
      <right/>
      <top style="thick">
        <color theme="0" tint="-0.14993743705557422"/>
      </top>
      <bottom style="medium">
        <color theme="0" tint="-0.14990691854609822"/>
      </bottom>
      <diagonal/>
    </border>
    <border>
      <left/>
      <right style="thick">
        <color theme="0" tint="-0.14990691854609822"/>
      </right>
      <top style="thick">
        <color theme="0" tint="-0.14993743705557422"/>
      </top>
      <bottom style="medium">
        <color theme="0" tint="-0.14990691854609822"/>
      </bottom>
      <diagonal/>
    </border>
    <border>
      <left/>
      <right style="thick">
        <color theme="0" tint="-0.14990691854609822"/>
      </right>
      <top/>
      <bottom/>
      <diagonal/>
    </border>
    <border>
      <left/>
      <right style="thick">
        <color theme="0" tint="-0.14990691854609822"/>
      </right>
      <top style="thin">
        <color theme="0" tint="-0.24994659260841701"/>
      </top>
      <bottom style="thin">
        <color theme="0" tint="-0.24994659260841701"/>
      </bottom>
      <diagonal/>
    </border>
    <border>
      <left style="thin">
        <color theme="0" tint="-0.24994659260841701"/>
      </left>
      <right style="thick">
        <color theme="0" tint="-0.14996795556505021"/>
      </right>
      <top style="thin">
        <color theme="0" tint="-0.24994659260841701"/>
      </top>
      <bottom style="thin">
        <color theme="0" tint="-0.24994659260841701"/>
      </bottom>
      <diagonal/>
    </border>
    <border>
      <left/>
      <right style="thick">
        <color theme="0" tint="-0.14996795556505021"/>
      </right>
      <top style="thin">
        <color theme="0" tint="-0.24994659260841701"/>
      </top>
      <bottom style="thin">
        <color theme="0" tint="-0.24994659260841701"/>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0691854609822"/>
      </left>
      <right style="thin">
        <color theme="0" tint="-0.24994659260841701"/>
      </right>
      <top style="thin">
        <color theme="0" tint="-0.24994659260841701"/>
      </top>
      <bottom style="thin">
        <color theme="0" tint="-0.24994659260841701"/>
      </bottom>
      <diagonal/>
    </border>
    <border>
      <left style="thick">
        <color theme="0" tint="-0.14993743705557422"/>
      </left>
      <right/>
      <top style="thick">
        <color theme="0" tint="-0.14993743705557422"/>
      </top>
      <bottom style="medium">
        <color theme="0" tint="-0.14990691854609822"/>
      </bottom>
      <diagonal/>
    </border>
    <border>
      <left style="medium">
        <color theme="4" tint="0.59996337778862885"/>
      </left>
      <right/>
      <top style="medium">
        <color theme="4" tint="0.59996337778862885"/>
      </top>
      <bottom/>
      <diagonal/>
    </border>
    <border>
      <left/>
      <right/>
      <top style="medium">
        <color theme="4" tint="0.59996337778862885"/>
      </top>
      <bottom/>
      <diagonal/>
    </border>
    <border>
      <left/>
      <right style="medium">
        <color theme="4" tint="0.59996337778862885"/>
      </right>
      <top style="medium">
        <color theme="4" tint="0.59996337778862885"/>
      </top>
      <bottom/>
      <diagonal/>
    </border>
    <border>
      <left style="medium">
        <color theme="4" tint="0.59996337778862885"/>
      </left>
      <right/>
      <top/>
      <bottom/>
      <diagonal/>
    </border>
    <border>
      <left/>
      <right style="medium">
        <color theme="4" tint="0.59996337778862885"/>
      </right>
      <top/>
      <bottom/>
      <diagonal/>
    </border>
    <border>
      <left style="medium">
        <color theme="4" tint="0.59996337778862885"/>
      </left>
      <right/>
      <top/>
      <bottom style="medium">
        <color theme="4" tint="0.59996337778862885"/>
      </bottom>
      <diagonal/>
    </border>
    <border>
      <left/>
      <right/>
      <top/>
      <bottom style="medium">
        <color theme="4" tint="0.59996337778862885"/>
      </bottom>
      <diagonal/>
    </border>
    <border>
      <left/>
      <right style="medium">
        <color theme="4" tint="0.59996337778862885"/>
      </right>
      <top/>
      <bottom style="medium">
        <color theme="4" tint="0.59996337778862885"/>
      </bottom>
      <diagonal/>
    </border>
    <border>
      <left style="medium">
        <color theme="0" tint="-0.14993743705557422"/>
      </left>
      <right style="medium">
        <color theme="0" tint="-0.14996795556505021"/>
      </right>
      <top style="thin">
        <color theme="0" tint="-0.14996795556505021"/>
      </top>
      <bottom style="thick">
        <color theme="4"/>
      </bottom>
      <diagonal/>
    </border>
    <border>
      <left style="medium">
        <color theme="4"/>
      </left>
      <right style="medium">
        <color theme="4"/>
      </right>
      <top style="medium">
        <color theme="4"/>
      </top>
      <bottom/>
      <diagonal/>
    </border>
    <border>
      <left style="medium">
        <color theme="4"/>
      </left>
      <right style="medium">
        <color theme="4"/>
      </right>
      <top/>
      <bottom style="medium">
        <color theme="4"/>
      </bottom>
      <diagonal/>
    </border>
    <border>
      <left style="medium">
        <color theme="0" tint="-0.14993743705557422"/>
      </left>
      <right/>
      <top style="thin">
        <color theme="0" tint="-0.14996795556505021"/>
      </top>
      <bottom/>
      <diagonal/>
    </border>
    <border>
      <left style="thick">
        <color theme="4"/>
      </left>
      <right style="thick">
        <color theme="4"/>
      </right>
      <top style="thick">
        <color theme="4"/>
      </top>
      <bottom style="thin">
        <color theme="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ck">
        <color theme="4"/>
      </left>
      <right/>
      <top style="thick">
        <color theme="4"/>
      </top>
      <bottom style="thin">
        <color theme="0" tint="-0.14996795556505021"/>
      </bottom>
      <diagonal/>
    </border>
    <border>
      <left/>
      <right/>
      <top style="thick">
        <color theme="4"/>
      </top>
      <bottom style="thin">
        <color theme="0" tint="-0.14996795556505021"/>
      </bottom>
      <diagonal/>
    </border>
    <border>
      <left/>
      <right style="thick">
        <color theme="4"/>
      </right>
      <top style="thick">
        <color theme="4"/>
      </top>
      <bottom style="thin">
        <color theme="0" tint="-0.14996795556505021"/>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medium">
        <color theme="0" tint="-0.24994659260841701"/>
      </right>
      <top style="medium">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2"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0.499984740745262"/>
      </right>
      <top style="thin">
        <color theme="2" tint="-9.9948118533890809E-2"/>
      </top>
      <bottom style="thin">
        <color theme="2" tint="-9.9948118533890809E-2"/>
      </bottom>
      <diagonal/>
    </border>
    <border>
      <left style="thick">
        <color theme="4"/>
      </left>
      <right style="thick">
        <color theme="4"/>
      </right>
      <top style="thick">
        <color theme="4"/>
      </top>
      <bottom style="thin">
        <color theme="0" tint="-0.14996795556505021"/>
      </bottom>
      <diagonal/>
    </border>
    <border>
      <left style="thick">
        <color theme="4"/>
      </left>
      <right/>
      <top/>
      <bottom style="thin">
        <color theme="0" tint="-0.14996795556505021"/>
      </bottom>
      <diagonal/>
    </border>
    <border>
      <left style="thick">
        <color theme="4"/>
      </left>
      <right style="thin">
        <color theme="2" tint="-0.24994659260841701"/>
      </right>
      <top style="thick">
        <color theme="4"/>
      </top>
      <bottom/>
      <diagonal/>
    </border>
    <border>
      <left style="thick">
        <color theme="4"/>
      </left>
      <right style="thin">
        <color theme="2" tint="-0.24994659260841701"/>
      </right>
      <top/>
      <bottom/>
      <diagonal/>
    </border>
    <border>
      <left style="thick">
        <color theme="4"/>
      </left>
      <right style="thick">
        <color theme="4"/>
      </right>
      <top/>
      <bottom style="thin">
        <color theme="2" tint="-0.499984740745262"/>
      </bottom>
      <diagonal/>
    </border>
    <border>
      <left style="thin">
        <color theme="2" tint="-0.24994659260841701"/>
      </left>
      <right style="thin">
        <color theme="2" tint="-0.24994659260841701"/>
      </right>
      <top style="thick">
        <color theme="4"/>
      </top>
      <bottom/>
      <diagonal/>
    </border>
    <border>
      <left style="thin">
        <color theme="2" tint="-0.24994659260841701"/>
      </left>
      <right style="thick">
        <color theme="4"/>
      </right>
      <top style="thick">
        <color theme="4"/>
      </top>
      <bottom/>
      <diagonal/>
    </border>
    <border>
      <left style="thick">
        <color theme="4"/>
      </left>
      <right style="thin">
        <color theme="2" tint="-0.24994659260841701"/>
      </right>
      <top/>
      <bottom style="thin">
        <color theme="2" tint="-0.499984740745262"/>
      </bottom>
      <diagonal/>
    </border>
    <border>
      <left style="thin">
        <color theme="2" tint="-0.24994659260841701"/>
      </left>
      <right style="thin">
        <color theme="2" tint="-0.24994659260841701"/>
      </right>
      <top/>
      <bottom style="thin">
        <color theme="2" tint="-0.499984740745262"/>
      </bottom>
      <diagonal/>
    </border>
    <border>
      <left style="thin">
        <color theme="2" tint="-0.24994659260841701"/>
      </left>
      <right style="thick">
        <color theme="4"/>
      </right>
      <top/>
      <bottom style="thin">
        <color theme="2" tint="-0.499984740745262"/>
      </bottom>
      <diagonal/>
    </border>
    <border>
      <left style="thick">
        <color theme="4"/>
      </left>
      <right style="thick">
        <color theme="4"/>
      </right>
      <top/>
      <bottom style="thick">
        <color theme="4"/>
      </bottom>
      <diagonal/>
    </border>
    <border>
      <left style="thin">
        <color theme="7"/>
      </left>
      <right/>
      <top style="thin">
        <color indexed="64"/>
      </top>
      <bottom style="thin">
        <color theme="7"/>
      </bottom>
      <diagonal/>
    </border>
    <border>
      <left/>
      <right/>
      <top style="thin">
        <color indexed="64"/>
      </top>
      <bottom style="thin">
        <color theme="7"/>
      </bottom>
      <diagonal/>
    </border>
    <border>
      <left/>
      <right style="thin">
        <color theme="7"/>
      </right>
      <top style="thin">
        <color indexed="64"/>
      </top>
      <bottom style="thin">
        <color theme="7"/>
      </bottom>
      <diagonal/>
    </border>
    <border>
      <left style="thin">
        <color theme="7"/>
      </left>
      <right/>
      <top style="thin">
        <color theme="7"/>
      </top>
      <bottom style="thin">
        <color theme="7"/>
      </bottom>
      <diagonal/>
    </border>
    <border>
      <left/>
      <right/>
      <top style="thin">
        <color theme="7"/>
      </top>
      <bottom style="thin">
        <color theme="7"/>
      </bottom>
      <diagonal/>
    </border>
    <border>
      <left/>
      <right style="thin">
        <color theme="7"/>
      </right>
      <top style="thin">
        <color theme="7"/>
      </top>
      <bottom style="thin">
        <color theme="7"/>
      </bottom>
      <diagonal/>
    </border>
    <border>
      <left style="medium">
        <color theme="7"/>
      </left>
      <right/>
      <top style="medium">
        <color theme="7"/>
      </top>
      <bottom/>
      <diagonal/>
    </border>
    <border>
      <left/>
      <right/>
      <top style="medium">
        <color theme="7"/>
      </top>
      <bottom/>
      <diagonal/>
    </border>
    <border>
      <left/>
      <right style="medium">
        <color theme="7"/>
      </right>
      <top style="medium">
        <color theme="7"/>
      </top>
      <bottom/>
      <diagonal/>
    </border>
    <border>
      <left style="medium">
        <color theme="7"/>
      </left>
      <right/>
      <top/>
      <bottom/>
      <diagonal/>
    </border>
    <border>
      <left style="medium">
        <color theme="7"/>
      </left>
      <right/>
      <top/>
      <bottom style="medium">
        <color theme="7"/>
      </bottom>
      <diagonal/>
    </border>
    <border>
      <left/>
      <right/>
      <top/>
      <bottom style="medium">
        <color theme="7"/>
      </bottom>
      <diagonal/>
    </border>
    <border>
      <left/>
      <right style="medium">
        <color theme="7"/>
      </right>
      <top/>
      <bottom style="medium">
        <color theme="7"/>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medium">
        <color theme="5" tint="0.39994506668294322"/>
      </left>
      <right style="medium">
        <color theme="5" tint="0.39994506668294322"/>
      </right>
      <top style="medium">
        <color theme="5" tint="0.39994506668294322"/>
      </top>
      <bottom style="medium">
        <color theme="5" tint="0.39994506668294322"/>
      </bottom>
      <diagonal/>
    </border>
    <border>
      <left style="thin">
        <color theme="2" tint="-0.24994659260841701"/>
      </left>
      <right/>
      <top style="thin">
        <color theme="2" tint="-0.24994659260841701"/>
      </top>
      <bottom/>
      <diagonal/>
    </border>
    <border>
      <left/>
      <right/>
      <top style="thin">
        <color theme="2" tint="-0.24994659260841701"/>
      </top>
      <bottom/>
      <diagonal/>
    </border>
    <border>
      <left/>
      <right style="thin">
        <color theme="2" tint="-0.24994659260841701"/>
      </right>
      <top style="thin">
        <color theme="2" tint="-0.24994659260841701"/>
      </top>
      <bottom/>
      <diagonal/>
    </border>
    <border>
      <left style="thin">
        <color theme="2" tint="-0.24994659260841701"/>
      </left>
      <right/>
      <top/>
      <bottom/>
      <diagonal/>
    </border>
    <border>
      <left/>
      <right style="thin">
        <color theme="2" tint="-0.24994659260841701"/>
      </right>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thin">
        <color theme="1" tint="0.499984740745262"/>
      </left>
      <right style="thin">
        <color theme="0"/>
      </right>
      <top/>
      <bottom style="medium">
        <color theme="1" tint="0.499984740745262"/>
      </bottom>
      <diagonal/>
    </border>
    <border>
      <left/>
      <right/>
      <top style="medium">
        <color theme="1" tint="0.499984740745262"/>
      </top>
      <bottom/>
      <diagonal/>
    </border>
    <border>
      <left style="thin">
        <color theme="1" tint="0.499984740745262"/>
      </left>
      <right style="thin">
        <color theme="1" tint="0.499984740745262"/>
      </right>
      <top/>
      <bottom/>
      <diagonal/>
    </border>
    <border>
      <left style="thin">
        <color rgb="FFFCC99A"/>
      </left>
      <right/>
      <top style="thin">
        <color rgb="FFFCC99A"/>
      </top>
      <bottom/>
      <diagonal/>
    </border>
    <border>
      <left/>
      <right style="thin">
        <color rgb="FFFCC99A"/>
      </right>
      <top style="thin">
        <color rgb="FFFCC99A"/>
      </top>
      <bottom/>
      <diagonal/>
    </border>
    <border>
      <left style="thin">
        <color rgb="FFFCC99A"/>
      </left>
      <right/>
      <top/>
      <bottom/>
      <diagonal/>
    </border>
    <border>
      <left/>
      <right style="thin">
        <color rgb="FFFCC99A"/>
      </right>
      <top/>
      <bottom/>
      <diagonal/>
    </border>
    <border>
      <left style="thin">
        <color rgb="FFFCC99A"/>
      </left>
      <right/>
      <top/>
      <bottom style="thin">
        <color rgb="FFFCC99A"/>
      </bottom>
      <diagonal/>
    </border>
    <border>
      <left/>
      <right style="thin">
        <color rgb="FFFCC99A"/>
      </right>
      <top/>
      <bottom style="thin">
        <color rgb="FFFCC99A"/>
      </bottom>
      <diagonal/>
    </border>
    <border>
      <left/>
      <right style="medium">
        <color rgb="FFDE500A"/>
      </right>
      <top style="medium">
        <color rgb="FFDE500A"/>
      </top>
      <bottom style="medium">
        <color rgb="FFDE500A"/>
      </bottom>
      <diagonal/>
    </border>
    <border>
      <left/>
      <right/>
      <top style="medium">
        <color rgb="FFDE500A"/>
      </top>
      <bottom style="medium">
        <color rgb="FFDE500A"/>
      </bottom>
      <diagonal/>
    </border>
    <border>
      <left/>
      <right/>
      <top style="medium">
        <color rgb="FF789A0A"/>
      </top>
      <bottom style="thin">
        <color theme="0" tint="-0.34998626667073579"/>
      </bottom>
      <diagonal/>
    </border>
    <border>
      <left/>
      <right style="medium">
        <color rgb="FF789A0A"/>
      </right>
      <top style="medium">
        <color rgb="FF789A0A"/>
      </top>
      <bottom style="thin">
        <color theme="0" tint="-0.34998626667073579"/>
      </bottom>
      <diagonal/>
    </border>
    <border>
      <left/>
      <right style="medium">
        <color rgb="FF789A0A"/>
      </right>
      <top style="thin">
        <color theme="0" tint="-0.34998626667073579"/>
      </top>
      <bottom style="thin">
        <color theme="0" tint="-0.34998626667073579"/>
      </bottom>
      <diagonal/>
    </border>
    <border>
      <left/>
      <right/>
      <top style="thin">
        <color theme="0" tint="-0.34998626667073579"/>
      </top>
      <bottom style="medium">
        <color rgb="FF789A0A"/>
      </bottom>
      <diagonal/>
    </border>
    <border>
      <left/>
      <right style="medium">
        <color rgb="FF789A0A"/>
      </right>
      <top style="thin">
        <color theme="0" tint="-0.34998626667073579"/>
      </top>
      <bottom style="medium">
        <color rgb="FF789A0A"/>
      </bottom>
      <diagonal/>
    </border>
    <border>
      <left style="medium">
        <color rgb="FF789A0A"/>
      </left>
      <right style="thin">
        <color rgb="FF789A0A"/>
      </right>
      <top style="medium">
        <color rgb="FF789A0A"/>
      </top>
      <bottom style="thin">
        <color theme="0" tint="-0.34998626667073579"/>
      </bottom>
      <diagonal/>
    </border>
    <border>
      <left style="thin">
        <color rgb="FF789A0A"/>
      </left>
      <right style="medium">
        <color rgb="FF789A0A"/>
      </right>
      <top style="medium">
        <color rgb="FF789A0A"/>
      </top>
      <bottom style="thin">
        <color theme="0" tint="-0.34998626667073579"/>
      </bottom>
      <diagonal/>
    </border>
    <border>
      <left style="medium">
        <color rgb="FF789A0A"/>
      </left>
      <right style="thin">
        <color rgb="FF789A0A"/>
      </right>
      <top style="thin">
        <color theme="0" tint="-0.34998626667073579"/>
      </top>
      <bottom style="thin">
        <color theme="0" tint="-0.34998626667073579"/>
      </bottom>
      <diagonal/>
    </border>
    <border>
      <left style="thin">
        <color rgb="FF789A0A"/>
      </left>
      <right style="medium">
        <color rgb="FF789A0A"/>
      </right>
      <top style="thin">
        <color theme="0" tint="-0.34998626667073579"/>
      </top>
      <bottom style="thin">
        <color theme="0" tint="-0.34998626667073579"/>
      </bottom>
      <diagonal/>
    </border>
    <border>
      <left style="medium">
        <color rgb="FF789A0A"/>
      </left>
      <right style="thin">
        <color rgb="FF789A0A"/>
      </right>
      <top style="thin">
        <color theme="0" tint="-0.34998626667073579"/>
      </top>
      <bottom style="medium">
        <color rgb="FF789A0A"/>
      </bottom>
      <diagonal/>
    </border>
    <border>
      <left style="thin">
        <color rgb="FF789A0A"/>
      </left>
      <right style="medium">
        <color rgb="FF789A0A"/>
      </right>
      <top style="thin">
        <color theme="0" tint="-0.34998626667073579"/>
      </top>
      <bottom style="medium">
        <color rgb="FF789A0A"/>
      </bottom>
      <diagonal/>
    </border>
    <border>
      <left style="thin">
        <color rgb="FF789A0A"/>
      </left>
      <right style="thin">
        <color rgb="FF789A0A"/>
      </right>
      <top style="medium">
        <color rgb="FF789A0A"/>
      </top>
      <bottom style="thin">
        <color theme="0" tint="-0.34998626667073579"/>
      </bottom>
      <diagonal/>
    </border>
    <border>
      <left style="thin">
        <color rgb="FF789A0A"/>
      </left>
      <right style="thin">
        <color rgb="FF789A0A"/>
      </right>
      <top style="thin">
        <color theme="0" tint="-0.34998626667073579"/>
      </top>
      <bottom style="thin">
        <color theme="0" tint="-0.34998626667073579"/>
      </bottom>
      <diagonal/>
    </border>
    <border>
      <left style="thin">
        <color rgb="FF789A0A"/>
      </left>
      <right style="thin">
        <color rgb="FF789A0A"/>
      </right>
      <top style="thin">
        <color theme="0" tint="-0.34998626667073579"/>
      </top>
      <bottom style="medium">
        <color rgb="FF789A0A"/>
      </bottom>
      <diagonal/>
    </border>
    <border>
      <left style="thin">
        <color rgb="FF789A0A"/>
      </left>
      <right/>
      <top style="medium">
        <color rgb="FF789A0A"/>
      </top>
      <bottom style="thin">
        <color theme="0" tint="-0.34998626667073579"/>
      </bottom>
      <diagonal/>
    </border>
    <border>
      <left style="thin">
        <color rgb="FF789A0A"/>
      </left>
      <right/>
      <top style="thin">
        <color theme="0" tint="-0.34998626667073579"/>
      </top>
      <bottom style="thin">
        <color theme="0" tint="-0.34998626667073579"/>
      </bottom>
      <diagonal/>
    </border>
    <border>
      <left style="thin">
        <color rgb="FF789A0A"/>
      </left>
      <right/>
      <top style="thin">
        <color theme="0" tint="-0.34998626667073579"/>
      </top>
      <bottom style="medium">
        <color rgb="FF789A0A"/>
      </bottom>
      <diagonal/>
    </border>
    <border>
      <left style="thin">
        <color rgb="FFDE500A"/>
      </left>
      <right/>
      <top style="medium">
        <color rgb="FFDE500A"/>
      </top>
      <bottom style="medium">
        <color rgb="FFDE500A"/>
      </bottom>
      <diagonal/>
    </border>
    <border>
      <left/>
      <right style="thin">
        <color rgb="FFDE500A"/>
      </right>
      <top style="medium">
        <color rgb="FFDE500A"/>
      </top>
      <bottom style="medium">
        <color rgb="FFDE500A"/>
      </bottom>
      <diagonal/>
    </border>
    <border>
      <left style="medium">
        <color rgb="FF789A0A"/>
      </left>
      <right style="thin">
        <color rgb="FF789A0A"/>
      </right>
      <top style="medium">
        <color rgb="FF789A0A"/>
      </top>
      <bottom style="thin">
        <color theme="2" tint="-0.24994659260841701"/>
      </bottom>
      <diagonal/>
    </border>
    <border>
      <left style="thin">
        <color rgb="FF789A0A"/>
      </left>
      <right style="medium">
        <color rgb="FF789A0A"/>
      </right>
      <top style="medium">
        <color rgb="FF789A0A"/>
      </top>
      <bottom style="thin">
        <color theme="2" tint="-0.24994659260841701"/>
      </bottom>
      <diagonal/>
    </border>
    <border>
      <left style="medium">
        <color rgb="FF789A0A"/>
      </left>
      <right style="thin">
        <color rgb="FF789A0A"/>
      </right>
      <top style="thin">
        <color theme="2" tint="-0.24994659260841701"/>
      </top>
      <bottom style="thin">
        <color theme="2" tint="-0.24994659260841701"/>
      </bottom>
      <diagonal/>
    </border>
    <border>
      <left style="thin">
        <color rgb="FF789A0A"/>
      </left>
      <right style="medium">
        <color rgb="FF789A0A"/>
      </right>
      <top style="thin">
        <color theme="2" tint="-0.24994659260841701"/>
      </top>
      <bottom style="thin">
        <color theme="2" tint="-0.24994659260841701"/>
      </bottom>
      <diagonal/>
    </border>
    <border>
      <left style="medium">
        <color rgb="FF789A0A"/>
      </left>
      <right style="thin">
        <color rgb="FF789A0A"/>
      </right>
      <top style="thin">
        <color theme="2" tint="-0.24994659260841701"/>
      </top>
      <bottom style="medium">
        <color rgb="FF789A0A"/>
      </bottom>
      <diagonal/>
    </border>
    <border>
      <left style="thin">
        <color rgb="FF789A0A"/>
      </left>
      <right style="medium">
        <color rgb="FF789A0A"/>
      </right>
      <top style="thin">
        <color theme="2" tint="-0.24994659260841701"/>
      </top>
      <bottom style="medium">
        <color rgb="FF789A0A"/>
      </bottom>
      <diagonal/>
    </border>
    <border>
      <left style="medium">
        <color theme="0" tint="-0.14990691854609822"/>
      </left>
      <right style="thin">
        <color theme="0" tint="-0.24994659260841701"/>
      </right>
      <top style="thin">
        <color theme="0" tint="-0.24994659260841701"/>
      </top>
      <bottom style="thick">
        <color theme="0" tint="-0.14990691854609822"/>
      </bottom>
      <diagonal/>
    </border>
    <border>
      <left style="thin">
        <color theme="0" tint="-0.24994659260841701"/>
      </left>
      <right style="thin">
        <color theme="0" tint="-0.24994659260841701"/>
      </right>
      <top style="thin">
        <color theme="0" tint="-0.24994659260841701"/>
      </top>
      <bottom style="thick">
        <color theme="0" tint="-0.14990691854609822"/>
      </bottom>
      <diagonal/>
    </border>
    <border>
      <left/>
      <right/>
      <top/>
      <bottom style="thick">
        <color theme="0" tint="-0.14990691854609822"/>
      </bottom>
      <diagonal/>
    </border>
    <border>
      <left style="thin">
        <color theme="0" tint="-0.24994659260841701"/>
      </left>
      <right style="thin">
        <color theme="0" tint="-0.24994659260841701"/>
      </right>
      <top/>
      <bottom style="thick">
        <color theme="0" tint="-0.14990691854609822"/>
      </bottom>
      <diagonal/>
    </border>
    <border>
      <left style="thin">
        <color theme="0" tint="-0.24994659260841701"/>
      </left>
      <right/>
      <top/>
      <bottom style="thick">
        <color theme="0" tint="-0.14990691854609822"/>
      </bottom>
      <diagonal/>
    </border>
    <border>
      <left style="thin">
        <color theme="0" tint="-0.24994659260841701"/>
      </left>
      <right style="thick">
        <color theme="0" tint="-0.14996795556505021"/>
      </right>
      <top style="thin">
        <color theme="0" tint="-0.24994659260841701"/>
      </top>
      <bottom style="thick">
        <color theme="0" tint="-0.14990691854609822"/>
      </bottom>
      <diagonal/>
    </border>
    <border>
      <left/>
      <right/>
      <top style="medium">
        <color theme="0" tint="-0.24994659260841701"/>
      </top>
      <bottom/>
      <diagonal/>
    </border>
    <border>
      <left style="medium">
        <color theme="0" tint="-0.24994659260841701"/>
      </left>
      <right style="thin">
        <color theme="0" tint="-0.24994659260841701"/>
      </right>
      <top style="thin">
        <color theme="0" tint="-0.24994659260841701"/>
      </top>
      <bottom/>
      <diagonal/>
    </border>
    <border>
      <left style="thin">
        <color theme="0" tint="-0.24994659260841701"/>
      </left>
      <right style="medium">
        <color theme="0" tint="-0.24994659260841701"/>
      </right>
      <top style="thin">
        <color theme="0" tint="-0.24994659260841701"/>
      </top>
      <bottom/>
      <diagonal/>
    </border>
    <border>
      <left style="thin">
        <color theme="2" tint="-0.499984740745262"/>
      </left>
      <right style="thin">
        <color theme="2" tint="-9.9948118533890809E-2"/>
      </right>
      <top style="thin">
        <color theme="2" tint="-9.9948118533890809E-2"/>
      </top>
      <bottom style="thin">
        <color theme="2" tint="-0.499984740745262"/>
      </bottom>
      <diagonal/>
    </border>
    <border>
      <left style="thin">
        <color theme="2" tint="-9.9948118533890809E-2"/>
      </left>
      <right style="thin">
        <color theme="2" tint="-0.499984740745262"/>
      </right>
      <top style="thin">
        <color theme="2" tint="-9.9948118533890809E-2"/>
      </top>
      <bottom style="thin">
        <color theme="2" tint="-0.499984740745262"/>
      </bottom>
      <diagonal/>
    </border>
    <border>
      <left style="thick">
        <color theme="0" tint="-0.24994659260841701"/>
      </left>
      <right style="thin">
        <color theme="0" tint="-0.14996795556505021"/>
      </right>
      <top style="thick">
        <color theme="0" tint="-0.24994659260841701"/>
      </top>
      <bottom style="medium">
        <color theme="0" tint="-0.14996795556505021"/>
      </bottom>
      <diagonal/>
    </border>
    <border>
      <left style="thin">
        <color theme="0" tint="-0.14996795556505021"/>
      </left>
      <right style="thin">
        <color theme="0" tint="-0.14996795556505021"/>
      </right>
      <top style="thick">
        <color theme="0" tint="-0.24994659260841701"/>
      </top>
      <bottom style="medium">
        <color theme="0" tint="-0.14996795556505021"/>
      </bottom>
      <diagonal/>
    </border>
    <border>
      <left style="thin">
        <color theme="0" tint="-0.14996795556505021"/>
      </left>
      <right style="thick">
        <color theme="0" tint="-0.24994659260841701"/>
      </right>
      <top style="thick">
        <color theme="0" tint="-0.24994659260841701"/>
      </top>
      <bottom style="medium">
        <color theme="0" tint="-0.14996795556505021"/>
      </bottom>
      <diagonal/>
    </border>
    <border>
      <left style="thick">
        <color theme="0" tint="-0.2499465926084170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ck">
        <color theme="0" tint="-0.24994659260841701"/>
      </right>
      <top/>
      <bottom style="thin">
        <color theme="0" tint="-0.14996795556505021"/>
      </bottom>
      <diagonal/>
    </border>
    <border>
      <left style="thick">
        <color theme="0" tint="-0.2499465926084170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ck">
        <color theme="0" tint="-0.2499465926084170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theme="7" tint="0.39994506668294322"/>
      </left>
      <right style="medium">
        <color theme="7" tint="0.39994506668294322"/>
      </right>
      <top style="medium">
        <color theme="7" tint="0.39994506668294322"/>
      </top>
      <bottom style="thin">
        <color theme="2" tint="-9.9948118533890809E-2"/>
      </bottom>
      <diagonal/>
    </border>
    <border>
      <left style="medium">
        <color theme="7" tint="0.39994506668294322"/>
      </left>
      <right style="medium">
        <color theme="7" tint="0.39994506668294322"/>
      </right>
      <top style="thin">
        <color theme="2" tint="-9.9948118533890809E-2"/>
      </top>
      <bottom style="thin">
        <color theme="2" tint="-9.9948118533890809E-2"/>
      </bottom>
      <diagonal/>
    </border>
    <border>
      <left style="medium">
        <color theme="7" tint="0.39994506668294322"/>
      </left>
      <right style="medium">
        <color theme="7" tint="0.39994506668294322"/>
      </right>
      <top style="thin">
        <color theme="2" tint="-9.9948118533890809E-2"/>
      </top>
      <bottom style="medium">
        <color theme="7" tint="0.39994506668294322"/>
      </bottom>
      <diagonal/>
    </border>
    <border>
      <left style="thick">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ck">
        <color theme="0" tint="-0.24994659260841701"/>
      </right>
      <top style="thin">
        <color theme="0" tint="-0.14996795556505021"/>
      </top>
      <bottom style="thin">
        <color theme="0" tint="-0.14996795556505021"/>
      </bottom>
      <diagonal/>
    </border>
    <border>
      <left style="thick">
        <color theme="0" tint="-0.24994659260841701"/>
      </left>
      <right style="thin">
        <color theme="0" tint="-0.14996795556505021"/>
      </right>
      <top/>
      <bottom style="thick">
        <color theme="0" tint="-0.24994659260841701"/>
      </bottom>
      <diagonal/>
    </border>
    <border>
      <left style="thin">
        <color theme="0" tint="-0.14996795556505021"/>
      </left>
      <right style="thin">
        <color theme="0" tint="-0.14996795556505021"/>
      </right>
      <top/>
      <bottom style="thick">
        <color theme="0" tint="-0.24994659260841701"/>
      </bottom>
      <diagonal/>
    </border>
    <border>
      <left style="thin">
        <color theme="0" tint="-0.14996795556505021"/>
      </left>
      <right style="thin">
        <color theme="0" tint="-0.14996795556505021"/>
      </right>
      <top style="thin">
        <color theme="0" tint="-0.14996795556505021"/>
      </top>
      <bottom style="thick">
        <color theme="0" tint="-0.24994659260841701"/>
      </bottom>
      <diagonal/>
    </border>
    <border>
      <left style="thin">
        <color theme="0" tint="-0.14996795556505021"/>
      </left>
      <right style="thick">
        <color theme="0" tint="-0.24994659260841701"/>
      </right>
      <top/>
      <bottom style="thick">
        <color theme="0" tint="-0.24994659260841701"/>
      </bottom>
      <diagonal/>
    </border>
    <border>
      <left/>
      <right/>
      <top style="thin">
        <color theme="0" tint="-0.14996795556505021"/>
      </top>
      <bottom style="thick">
        <color theme="4"/>
      </bottom>
      <diagonal/>
    </border>
    <border>
      <left/>
      <right/>
      <top style="thin">
        <color theme="0" tint="-0.14996795556505021"/>
      </top>
      <bottom/>
      <diagonal/>
    </border>
    <border>
      <left style="medium">
        <color theme="0" tint="-0.14993743705557422"/>
      </left>
      <right style="medium">
        <color theme="0" tint="-0.14990691854609822"/>
      </right>
      <top style="thin">
        <color theme="0" tint="-0.14996795556505021"/>
      </top>
      <bottom style="thin">
        <color theme="0" tint="-0.14996795556505021"/>
      </bottom>
      <diagonal/>
    </border>
    <border>
      <left style="medium">
        <color theme="0" tint="-0.14993743705557422"/>
      </left>
      <right style="medium">
        <color theme="0" tint="-0.14990691854609822"/>
      </right>
      <top style="thin">
        <color theme="0" tint="-0.14996795556505021"/>
      </top>
      <bottom style="thick">
        <color theme="4"/>
      </bottom>
      <diagonal/>
    </border>
    <border>
      <left style="thin">
        <color theme="0" tint="-0.14996795556505021"/>
      </left>
      <right/>
      <top style="thick">
        <color theme="0" tint="-0.24994659260841701"/>
      </top>
      <bottom style="medium">
        <color theme="0" tint="-0.14996795556505021"/>
      </bottom>
      <diagonal/>
    </border>
    <border>
      <left/>
      <right style="thin">
        <color theme="0" tint="-0.14996795556505021"/>
      </right>
      <top style="thick">
        <color theme="0" tint="-0.24994659260841701"/>
      </top>
      <bottom style="medium">
        <color theme="0" tint="-0.14996795556505021"/>
      </bottom>
      <diagonal/>
    </border>
    <border>
      <left style="medium">
        <color theme="0" tint="-0.14993743705557422"/>
      </left>
      <right style="medium">
        <color theme="0" tint="-0.14990691854609822"/>
      </right>
      <top style="thin">
        <color theme="0" tint="-0.14996795556505021"/>
      </top>
      <bottom/>
      <diagonal/>
    </border>
    <border>
      <left style="thin">
        <color theme="2" tint="-9.9948118533890809E-2"/>
      </left>
      <right style="thin">
        <color theme="2" tint="-9.9948118533890809E-2"/>
      </right>
      <top style="thick">
        <color theme="2" tint="-0.24994659260841701"/>
      </top>
      <bottom style="thin">
        <color theme="2" tint="-9.9948118533890809E-2"/>
      </bottom>
      <diagonal/>
    </border>
    <border>
      <left style="thin">
        <color theme="2" tint="-9.9948118533890809E-2"/>
      </left>
      <right style="thick">
        <color theme="2" tint="-0.24994659260841701"/>
      </right>
      <top style="thick">
        <color theme="2" tint="-0.24994659260841701"/>
      </top>
      <bottom style="thin">
        <color theme="2" tint="-9.9948118533890809E-2"/>
      </bottom>
      <diagonal/>
    </border>
    <border>
      <left style="thick">
        <color theme="2" tint="-0.24994659260841701"/>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2" tint="-0.24994659260841701"/>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diagonal/>
    </border>
    <border>
      <left style="thin">
        <color theme="2" tint="-9.9948118533890809E-2"/>
      </left>
      <right style="thick">
        <color theme="2" tint="-0.24994659260841701"/>
      </right>
      <top style="thin">
        <color theme="2" tint="-9.9948118533890809E-2"/>
      </top>
      <bottom/>
      <diagonal/>
    </border>
    <border>
      <left style="thick">
        <color theme="2" tint="-0.24994659260841701"/>
      </left>
      <right style="thin">
        <color theme="2" tint="-9.9948118533890809E-2"/>
      </right>
      <top style="thin">
        <color theme="2" tint="-9.9948118533890809E-2"/>
      </top>
      <bottom style="thick">
        <color theme="2" tint="-0.24994659260841701"/>
      </bottom>
      <diagonal/>
    </border>
    <border>
      <left style="thin">
        <color theme="2" tint="-9.9948118533890809E-2"/>
      </left>
      <right style="thin">
        <color theme="2" tint="-9.9948118533890809E-2"/>
      </right>
      <top style="thin">
        <color theme="2" tint="-9.9948118533890809E-2"/>
      </top>
      <bottom style="thick">
        <color theme="2" tint="-0.24994659260841701"/>
      </bottom>
      <diagonal/>
    </border>
    <border>
      <left style="thin">
        <color theme="2" tint="-9.9948118533890809E-2"/>
      </left>
      <right style="thick">
        <color theme="2" tint="-0.24994659260841701"/>
      </right>
      <top style="thin">
        <color theme="2" tint="-9.9948118533890809E-2"/>
      </top>
      <bottom style="thick">
        <color theme="2" tint="-0.24994659260841701"/>
      </bottom>
      <diagonal/>
    </border>
    <border>
      <left/>
      <right style="thick">
        <color theme="2" tint="-0.24994659260841701"/>
      </right>
      <top/>
      <bottom style="thick">
        <color theme="2" tint="-0.24994659260841701"/>
      </bottom>
      <diagonal/>
    </border>
    <border>
      <left style="thick">
        <color theme="2" tint="-0.24994659260841701"/>
      </left>
      <right/>
      <top/>
      <bottom/>
      <diagonal/>
    </border>
    <border>
      <left/>
      <right/>
      <top/>
      <bottom style="thick">
        <color theme="2" tint="-0.24994659260841701"/>
      </bottom>
      <diagonal/>
    </border>
    <border>
      <left style="thick">
        <color theme="2" tint="-0.24994659260841701"/>
      </left>
      <right/>
      <top style="thick">
        <color theme="2" tint="-0.24994659260841701"/>
      </top>
      <bottom style="thin">
        <color theme="2" tint="-0.24994659260841701"/>
      </bottom>
      <diagonal/>
    </border>
    <border>
      <left/>
      <right/>
      <top style="thick">
        <color theme="2" tint="-0.24994659260841701"/>
      </top>
      <bottom style="thin">
        <color theme="2" tint="-0.24994659260841701"/>
      </bottom>
      <diagonal/>
    </border>
    <border>
      <left/>
      <right style="thick">
        <color theme="2" tint="-0.24994659260841701"/>
      </right>
      <top style="thick">
        <color theme="2" tint="-0.24994659260841701"/>
      </top>
      <bottom style="thin">
        <color theme="2" tint="-0.24994659260841701"/>
      </bottom>
      <diagonal/>
    </border>
    <border>
      <left style="thick">
        <color theme="2" tint="-0.24994659260841701"/>
      </left>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right style="thick">
        <color theme="4"/>
      </right>
      <top style="thin">
        <color theme="0" tint="-0.14996795556505021"/>
      </top>
      <bottom style="thin">
        <color theme="0" tint="-0.14996795556505021"/>
      </bottom>
      <diagonal/>
    </border>
    <border>
      <left/>
      <right style="thick">
        <color theme="4"/>
      </right>
      <top style="thin">
        <color theme="0" tint="-0.14996795556505021"/>
      </top>
      <bottom/>
      <diagonal/>
    </border>
    <border>
      <left/>
      <right style="thick">
        <color theme="4"/>
      </right>
      <top style="thin">
        <color theme="0" tint="-0.14996795556505021"/>
      </top>
      <bottom style="thick">
        <color theme="4"/>
      </bottom>
      <diagonal/>
    </border>
    <border>
      <left style="thick">
        <color theme="2" tint="-0.24994659260841701"/>
      </left>
      <right style="thin">
        <color theme="2" tint="-9.9948118533890809E-2"/>
      </right>
      <top style="thick">
        <color theme="2" tint="-0.24994659260841701"/>
      </top>
      <bottom style="thin">
        <color theme="2" tint="-9.9948118533890809E-2"/>
      </bottom>
      <diagonal/>
    </border>
    <border>
      <left/>
      <right style="thin">
        <color theme="0" tint="-0.14996795556505021"/>
      </right>
      <top style="thick">
        <color theme="2" tint="-0.24994659260841701"/>
      </top>
      <bottom style="thin">
        <color theme="2" tint="-0.24994659260841701"/>
      </bottom>
      <diagonal/>
    </border>
    <border>
      <left style="thin">
        <color theme="0" tint="-0.14996795556505021"/>
      </left>
      <right style="thin">
        <color theme="0" tint="-0.14996795556505021"/>
      </right>
      <top style="thick">
        <color theme="2" tint="-0.24994659260841701"/>
      </top>
      <bottom style="thin">
        <color theme="2" tint="-0.24994659260841701"/>
      </bottom>
      <diagonal/>
    </border>
    <border>
      <left/>
      <right style="thick">
        <color theme="2" tint="-0.24994659260841701"/>
      </right>
      <top/>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ck">
        <color theme="2" tint="-0.24994659260841701"/>
      </left>
      <right style="thin">
        <color theme="2" tint="-9.9948118533890809E-2"/>
      </right>
      <top style="thin">
        <color theme="2" tint="-9.9948118533890809E-2"/>
      </top>
      <bottom/>
      <diagonal/>
    </border>
    <border>
      <left style="thick">
        <color theme="2" tint="-0.24994659260841701"/>
      </left>
      <right/>
      <top/>
      <bottom style="thick">
        <color theme="2" tint="-0.24994659260841701"/>
      </bottom>
      <diagonal/>
    </border>
    <border>
      <left style="thick">
        <color theme="2" tint="-0.24994659260841701"/>
      </left>
      <right/>
      <top style="thick">
        <color theme="2" tint="-0.24994659260841701"/>
      </top>
      <bottom/>
      <diagonal/>
    </border>
    <border>
      <left/>
      <right/>
      <top style="thick">
        <color theme="2" tint="-0.24994659260841701"/>
      </top>
      <bottom/>
      <diagonal/>
    </border>
    <border>
      <left/>
      <right style="thick">
        <color theme="2" tint="-0.24994659260841701"/>
      </right>
      <top style="thick">
        <color theme="2" tint="-0.24994659260841701"/>
      </top>
      <bottom/>
      <diagonal/>
    </border>
    <border>
      <left style="thick">
        <color theme="2" tint="-0.24994659260841701"/>
      </left>
      <right/>
      <top/>
      <bottom style="thin">
        <color theme="2" tint="-0.24994659260841701"/>
      </bottom>
      <diagonal/>
    </border>
    <border>
      <left/>
      <right style="thick">
        <color theme="2" tint="-0.24994659260841701"/>
      </right>
      <top/>
      <bottom style="thin">
        <color theme="2" tint="-0.24994659260841701"/>
      </bottom>
      <diagonal/>
    </border>
    <border>
      <left style="thin">
        <color theme="2" tint="-0.24994659260841701"/>
      </left>
      <right/>
      <top style="thin">
        <color theme="2" tint="-0.24994659260841701"/>
      </top>
      <bottom style="thick">
        <color theme="2" tint="-0.24994659260841701"/>
      </bottom>
      <diagonal/>
    </border>
    <border>
      <left/>
      <right/>
      <top style="thin">
        <color theme="2" tint="-0.24994659260841701"/>
      </top>
      <bottom style="thick">
        <color theme="2" tint="-0.24994659260841701"/>
      </bottom>
      <diagonal/>
    </border>
    <border>
      <left/>
      <right style="thin">
        <color theme="2" tint="-0.24994659260841701"/>
      </right>
      <top style="thin">
        <color theme="2" tint="-0.24994659260841701"/>
      </top>
      <bottom style="thick">
        <color theme="2" tint="-0.24994659260841701"/>
      </bottom>
      <diagonal/>
    </border>
    <border>
      <left style="thin">
        <color theme="2" tint="-9.9948118533890809E-2"/>
      </left>
      <right/>
      <top style="thin">
        <color theme="2" tint="-9.9948118533890809E-2"/>
      </top>
      <bottom style="thick">
        <color theme="2" tint="-0.24994659260841701"/>
      </bottom>
      <diagonal/>
    </border>
    <border>
      <left/>
      <right/>
      <top style="thin">
        <color theme="2" tint="-9.9948118533890809E-2"/>
      </top>
      <bottom style="thick">
        <color theme="2" tint="-0.24994659260841701"/>
      </bottom>
      <diagonal/>
    </border>
    <border>
      <left/>
      <right style="thin">
        <color theme="2" tint="-9.9948118533890809E-2"/>
      </right>
      <top style="thin">
        <color theme="2" tint="-9.9948118533890809E-2"/>
      </top>
      <bottom style="thick">
        <color theme="2" tint="-0.24994659260841701"/>
      </bottom>
      <diagonal/>
    </border>
    <border>
      <left style="thick">
        <color theme="2" tint="-0.24994659260841701"/>
      </left>
      <right/>
      <top style="thin">
        <color theme="2" tint="-9.9948118533890809E-2"/>
      </top>
      <bottom style="thin">
        <color theme="2" tint="-9.9948118533890809E-2"/>
      </bottom>
      <diagonal/>
    </border>
    <border>
      <left/>
      <right/>
      <top style="thin">
        <color theme="2" tint="-9.9948118533890809E-2"/>
      </top>
      <bottom style="thin">
        <color theme="2" tint="-9.9948118533890809E-2"/>
      </bottom>
      <diagonal/>
    </border>
    <border>
      <left/>
      <right style="thick">
        <color theme="2" tint="-0.24994659260841701"/>
      </right>
      <top style="thin">
        <color theme="2" tint="-9.9948118533890809E-2"/>
      </top>
      <bottom style="thin">
        <color theme="2" tint="-9.9948118533890809E-2"/>
      </bottom>
      <diagonal/>
    </border>
    <border>
      <left style="thick">
        <color theme="2" tint="-0.24994659260841701"/>
      </left>
      <right/>
      <top/>
      <bottom style="thin">
        <color theme="2" tint="-9.9948118533890809E-2"/>
      </bottom>
      <diagonal/>
    </border>
    <border>
      <left/>
      <right/>
      <top/>
      <bottom style="thin">
        <color theme="2" tint="-9.9948118533890809E-2"/>
      </bottom>
      <diagonal/>
    </border>
    <border>
      <left/>
      <right style="thick">
        <color theme="2" tint="-0.24994659260841701"/>
      </right>
      <top/>
      <bottom style="thin">
        <color theme="2" tint="-9.9948118533890809E-2"/>
      </bottom>
      <diagonal/>
    </border>
    <border>
      <left/>
      <right style="thick">
        <color theme="2" tint="-0.24994659260841701"/>
      </right>
      <top style="thin">
        <color theme="2" tint="-0.24994659260841701"/>
      </top>
      <bottom style="thin">
        <color theme="2" tint="-0.24994659260841701"/>
      </bottom>
      <diagonal/>
    </border>
    <border>
      <left style="thick">
        <color theme="2" tint="-0.24994659260841701"/>
      </left>
      <right/>
      <top style="thin">
        <color theme="2" tint="-0.24994659260841701"/>
      </top>
      <bottom style="thick">
        <color theme="2" tint="-0.24994659260841701"/>
      </bottom>
      <diagonal/>
    </border>
    <border>
      <left/>
      <right style="thick">
        <color theme="2" tint="-0.24994659260841701"/>
      </right>
      <top style="thin">
        <color theme="2" tint="-0.24994659260841701"/>
      </top>
      <bottom style="thick">
        <color theme="2" tint="-0.24994659260841701"/>
      </bottom>
      <diagonal/>
    </border>
    <border>
      <left style="thin">
        <color theme="2" tint="-9.9948118533890809E-2"/>
      </left>
      <right/>
      <top style="thick">
        <color theme="2" tint="-0.24994659260841701"/>
      </top>
      <bottom style="thin">
        <color theme="2" tint="-9.9948118533890809E-2"/>
      </bottom>
      <diagonal/>
    </border>
    <border>
      <left/>
      <right style="thick">
        <color theme="2" tint="-0.24994659260841701"/>
      </right>
      <top style="thick">
        <color theme="2" tint="-0.24994659260841701"/>
      </top>
      <bottom style="thin">
        <color theme="2" tint="-9.9948118533890809E-2"/>
      </bottom>
      <diagonal/>
    </border>
    <border>
      <left/>
      <right/>
      <top style="thick">
        <color theme="2" tint="-0.24994659260841701"/>
      </top>
      <bottom style="thin">
        <color theme="2" tint="-9.9948118533890809E-2"/>
      </bottom>
      <diagonal/>
    </border>
    <border>
      <left style="thin">
        <color theme="2" tint="-9.9948118533890809E-2"/>
      </left>
      <right style="thin">
        <color theme="2" tint="-9.9917600024414813E-2"/>
      </right>
      <top style="thick">
        <color theme="2" tint="-0.24994659260841701"/>
      </top>
      <bottom style="thin">
        <color theme="2" tint="-9.9948118533890809E-2"/>
      </bottom>
      <diagonal/>
    </border>
    <border>
      <left style="thin">
        <color theme="2" tint="-9.9917600024414813E-2"/>
      </left>
      <right style="thin">
        <color theme="2" tint="-9.9917600024414813E-2"/>
      </right>
      <top style="thick">
        <color theme="2" tint="-0.24994659260841701"/>
      </top>
      <bottom style="thin">
        <color theme="2" tint="-9.9948118533890809E-2"/>
      </bottom>
      <diagonal/>
    </border>
    <border>
      <left style="thin">
        <color theme="2" tint="-9.9917600024414813E-2"/>
      </left>
      <right style="thick">
        <color theme="2" tint="-0.24994659260841701"/>
      </right>
      <top style="thick">
        <color theme="2" tint="-0.24994659260841701"/>
      </top>
      <bottom style="thin">
        <color theme="2" tint="-9.9948118533890809E-2"/>
      </bottom>
      <diagonal/>
    </border>
    <border>
      <left style="thin">
        <color theme="2" tint="-9.9948118533890809E-2"/>
      </left>
      <right style="thin">
        <color theme="2" tint="-9.9948118533890809E-2"/>
      </right>
      <top/>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style="thick">
        <color theme="2" tint="-0.24994659260841701"/>
      </right>
      <top/>
      <bottom/>
      <diagonal/>
    </border>
    <border>
      <left style="thin">
        <color theme="2" tint="-9.9948118533890809E-2"/>
      </left>
      <right style="thick">
        <color theme="2" tint="-0.24994659260841701"/>
      </right>
      <top/>
      <bottom style="thin">
        <color theme="2" tint="-9.9948118533890809E-2"/>
      </bottom>
      <diagonal/>
    </border>
    <border>
      <left/>
      <right style="thick">
        <color theme="2" tint="-0.24994659260841701"/>
      </right>
      <top style="thin">
        <color theme="2" tint="-9.9948118533890809E-2"/>
      </top>
      <bottom style="thick">
        <color theme="2" tint="-0.24994659260841701"/>
      </bottom>
      <diagonal/>
    </border>
    <border>
      <left style="thin">
        <color theme="2" tint="-9.9948118533890809E-2"/>
      </left>
      <right/>
      <top style="thin">
        <color theme="2" tint="-9.9948118533890809E-2"/>
      </top>
      <bottom/>
      <diagonal/>
    </border>
    <border>
      <left/>
      <right/>
      <top style="thin">
        <color theme="2" tint="-9.9948118533890809E-2"/>
      </top>
      <bottom/>
      <diagonal/>
    </border>
    <border>
      <left/>
      <right style="thin">
        <color theme="2" tint="-9.9948118533890809E-2"/>
      </right>
      <top style="thin">
        <color theme="2" tint="-9.9948118533890809E-2"/>
      </top>
      <bottom/>
      <diagonal/>
    </border>
    <border>
      <left style="thin">
        <color theme="2" tint="-9.9948118533890809E-2"/>
      </left>
      <right/>
      <top/>
      <bottom/>
      <diagonal/>
    </border>
    <border>
      <left/>
      <right style="thin">
        <color theme="2" tint="-9.9948118533890809E-2"/>
      </right>
      <top/>
      <bottom/>
      <diagonal/>
    </border>
    <border>
      <left style="thin">
        <color theme="2" tint="-9.9948118533890809E-2"/>
      </left>
      <right/>
      <top/>
      <bottom style="thin">
        <color theme="2" tint="-9.9948118533890809E-2"/>
      </bottom>
      <diagonal/>
    </border>
    <border>
      <left/>
      <right style="thin">
        <color theme="2" tint="-9.9948118533890809E-2"/>
      </right>
      <top/>
      <bottom style="thin">
        <color theme="2" tint="-9.9948118533890809E-2"/>
      </bottom>
      <diagonal/>
    </border>
    <border>
      <left/>
      <right style="thin">
        <color theme="2" tint="-9.9948118533890809E-2"/>
      </right>
      <top style="thin">
        <color theme="2" tint="-9.9948118533890809E-2"/>
      </top>
      <bottom style="thin">
        <color theme="2" tint="-9.9948118533890809E-2"/>
      </bottom>
      <diagonal/>
    </border>
    <border>
      <left style="thick">
        <color theme="2" tint="-0.24994659260841701"/>
      </left>
      <right/>
      <top style="thin">
        <color theme="2" tint="-9.9948118533890809E-2"/>
      </top>
      <bottom/>
      <diagonal/>
    </border>
    <border>
      <left style="thick">
        <color theme="2" tint="-0.24994659260841701"/>
      </left>
      <right/>
      <top style="double">
        <color theme="2" tint="-0.24994659260841701"/>
      </top>
      <bottom style="thick">
        <color theme="2" tint="-0.24994659260841701"/>
      </bottom>
      <diagonal/>
    </border>
    <border>
      <left/>
      <right/>
      <top style="double">
        <color theme="2" tint="-0.24994659260841701"/>
      </top>
      <bottom style="thick">
        <color theme="2" tint="-0.24994659260841701"/>
      </bottom>
      <diagonal/>
    </border>
    <border>
      <left/>
      <right style="thick">
        <color theme="2" tint="-0.24994659260841701"/>
      </right>
      <top style="double">
        <color theme="2" tint="-0.24994659260841701"/>
      </top>
      <bottom style="thick">
        <color theme="2" tint="-0.24994659260841701"/>
      </bottom>
      <diagonal/>
    </border>
    <border>
      <left style="thick">
        <color theme="2" tint="-0.24994659260841701"/>
      </left>
      <right/>
      <top style="thick">
        <color theme="2" tint="-0.24994659260841701"/>
      </top>
      <bottom style="thin">
        <color theme="2" tint="-9.9948118533890809E-2"/>
      </bottom>
      <diagonal/>
    </border>
    <border>
      <left/>
      <right style="thin">
        <color theme="2" tint="-9.9948118533890809E-2"/>
      </right>
      <top style="thick">
        <color theme="2" tint="-0.24994659260841701"/>
      </top>
      <bottom style="thin">
        <color theme="2" tint="-9.9948118533890809E-2"/>
      </bottom>
      <diagonal/>
    </border>
    <border>
      <left style="thick">
        <color theme="2" tint="-0.24994659260841701"/>
      </left>
      <right/>
      <top style="thick">
        <color theme="2" tint="-0.24994659260841701"/>
      </top>
      <bottom style="medium">
        <color theme="2" tint="-0.24994659260841701"/>
      </bottom>
      <diagonal/>
    </border>
    <border>
      <left/>
      <right style="thick">
        <color theme="2" tint="-0.24994659260841701"/>
      </right>
      <top style="thick">
        <color theme="2" tint="-0.24994659260841701"/>
      </top>
      <bottom style="medium">
        <color theme="2" tint="-0.24994659260841701"/>
      </bottom>
      <diagonal/>
    </border>
    <border>
      <left style="thick">
        <color theme="2" tint="-0.24994659260841701"/>
      </left>
      <right style="thin">
        <color theme="2" tint="-9.9948118533890809E-2"/>
      </right>
      <top style="medium">
        <color theme="2" tint="-0.24994659260841701"/>
      </top>
      <bottom style="thin">
        <color theme="2" tint="-9.9948118533890809E-2"/>
      </bottom>
      <diagonal/>
    </border>
    <border>
      <left style="thin">
        <color theme="2" tint="-9.9948118533890809E-2"/>
      </left>
      <right style="thin">
        <color theme="2" tint="-9.9948118533890809E-2"/>
      </right>
      <top style="medium">
        <color theme="2" tint="-0.24994659260841701"/>
      </top>
      <bottom style="thin">
        <color theme="2" tint="-9.9948118533890809E-2"/>
      </bottom>
      <diagonal/>
    </border>
    <border>
      <left style="thin">
        <color theme="2" tint="-9.9948118533890809E-2"/>
      </left>
      <right style="thick">
        <color theme="2" tint="-0.24994659260841701"/>
      </right>
      <top style="medium">
        <color theme="2" tint="-0.24994659260841701"/>
      </top>
      <bottom style="thin">
        <color theme="2" tint="-9.9948118533890809E-2"/>
      </bottom>
      <diagonal/>
    </border>
    <border>
      <left style="thick">
        <color theme="2" tint="-0.24994659260841701"/>
      </left>
      <right/>
      <top style="medium">
        <color theme="2" tint="-0.24994659260841701"/>
      </top>
      <bottom style="thin">
        <color theme="2" tint="-9.9948118533890809E-2"/>
      </bottom>
      <diagonal/>
    </border>
    <border>
      <left style="thick">
        <color theme="2" tint="-0.24994659260841701"/>
      </left>
      <right/>
      <top style="thin">
        <color theme="2" tint="-9.9948118533890809E-2"/>
      </top>
      <bottom style="thick">
        <color theme="2" tint="-0.24994659260841701"/>
      </bottom>
      <diagonal/>
    </border>
    <border>
      <left/>
      <right style="thick">
        <color theme="2" tint="-0.24994659260841701"/>
      </right>
      <top style="medium">
        <color theme="2" tint="-0.24994659260841701"/>
      </top>
      <bottom style="thin">
        <color theme="2" tint="-9.9948118533890809E-2"/>
      </bottom>
      <diagonal/>
    </border>
    <border>
      <left style="thick">
        <color theme="2" tint="-0.24994659260841701"/>
      </left>
      <right style="thin">
        <color theme="2" tint="-9.9948118533890809E-2"/>
      </right>
      <top style="thick">
        <color theme="2" tint="-0.24994659260841701"/>
      </top>
      <bottom style="medium">
        <color theme="2" tint="-0.24994659260841701"/>
      </bottom>
      <diagonal/>
    </border>
    <border>
      <left style="thin">
        <color theme="2" tint="-9.9948118533890809E-2"/>
      </left>
      <right style="thick">
        <color theme="2" tint="-0.24994659260841701"/>
      </right>
      <top style="thick">
        <color theme="2" tint="-0.24994659260841701"/>
      </top>
      <bottom style="medium">
        <color theme="2" tint="-0.24994659260841701"/>
      </bottom>
      <diagonal/>
    </border>
    <border>
      <left style="thin">
        <color theme="2" tint="-9.9948118533890809E-2"/>
      </left>
      <right style="thin">
        <color theme="2" tint="-9.9948118533890809E-2"/>
      </right>
      <top style="thick">
        <color theme="2" tint="-0.24994659260841701"/>
      </top>
      <bottom style="medium">
        <color theme="2" tint="-0.24994659260841701"/>
      </bottom>
      <diagonal/>
    </border>
  </borders>
  <cellStyleXfs count="2">
    <xf numFmtId="0" fontId="0" fillId="0" borderId="0"/>
    <xf numFmtId="0" fontId="33" fillId="0" borderId="0" applyNumberFormat="0" applyFill="0" applyBorder="0" applyAlignment="0" applyProtection="0"/>
  </cellStyleXfs>
  <cellXfs count="878">
    <xf numFmtId="0" fontId="0" fillId="0" borderId="0" xfId="0"/>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0" fillId="0" borderId="0" xfId="0" applyProtection="1"/>
    <xf numFmtId="0" fontId="12" fillId="0" borderId="0" xfId="0" applyFont="1" applyAlignment="1" applyProtection="1">
      <alignment horizontal="center" vertical="center"/>
    </xf>
    <xf numFmtId="0" fontId="0" fillId="0" borderId="0" xfId="0" applyFill="1" applyAlignment="1" applyProtection="1">
      <alignment horizontal="left"/>
    </xf>
    <xf numFmtId="0" fontId="7" fillId="0" borderId="5" xfId="0" applyFont="1" applyFill="1" applyBorder="1" applyAlignment="1" applyProtection="1">
      <alignment horizontal="center" vertical="center"/>
    </xf>
    <xf numFmtId="0" fontId="7" fillId="0" borderId="6" xfId="0" applyFont="1" applyFill="1" applyBorder="1" applyAlignment="1" applyProtection="1">
      <alignment horizontal="center" vertical="center"/>
    </xf>
    <xf numFmtId="0" fontId="9" fillId="0" borderId="0" xfId="0" applyFont="1" applyProtection="1"/>
    <xf numFmtId="0" fontId="10" fillId="0" borderId="0" xfId="0" applyFont="1" applyAlignment="1" applyProtection="1">
      <alignment horizontal="center" vertical="center"/>
    </xf>
    <xf numFmtId="0" fontId="0" fillId="0" borderId="14" xfId="0" applyBorder="1" applyProtection="1"/>
    <xf numFmtId="0" fontId="0" fillId="0" borderId="0" xfId="0" applyBorder="1" applyProtection="1"/>
    <xf numFmtId="0" fontId="0" fillId="0" borderId="15" xfId="0" applyFill="1" applyBorder="1" applyProtection="1"/>
    <xf numFmtId="0" fontId="10" fillId="0" borderId="0" xfId="0" applyFont="1" applyProtection="1"/>
    <xf numFmtId="0" fontId="11" fillId="0" borderId="0" xfId="0" applyFont="1" applyProtection="1"/>
    <xf numFmtId="0" fontId="0" fillId="0" borderId="0" xfId="0" applyFill="1" applyBorder="1" applyProtection="1"/>
    <xf numFmtId="164" fontId="6"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0" fillId="0" borderId="0" xfId="0" applyFont="1" applyBorder="1" applyAlignment="1" applyProtection="1">
      <alignment horizontal="center" vertical="center"/>
    </xf>
    <xf numFmtId="0" fontId="4" fillId="0" borderId="0" xfId="0" applyFont="1" applyAlignment="1" applyProtection="1">
      <alignment horizontal="center"/>
    </xf>
    <xf numFmtId="0" fontId="11" fillId="0" borderId="0" xfId="0" applyFont="1" applyAlignment="1" applyProtection="1">
      <alignment horizontal="center" vertical="center"/>
    </xf>
    <xf numFmtId="0" fontId="17" fillId="0" borderId="0" xfId="0" applyFont="1" applyAlignment="1" applyProtection="1">
      <alignment horizontal="center" vertical="center"/>
    </xf>
    <xf numFmtId="0" fontId="18" fillId="0" borderId="0" xfId="0" applyFont="1" applyAlignment="1" applyProtection="1">
      <alignment horizontal="center" vertical="center"/>
    </xf>
    <xf numFmtId="0" fontId="0" fillId="0" borderId="0" xfId="0" applyFill="1" applyBorder="1" applyAlignment="1" applyProtection="1">
      <alignment horizontal="center" vertical="center"/>
    </xf>
    <xf numFmtId="49" fontId="20" fillId="0" borderId="0" xfId="0" applyNumberFormat="1" applyFont="1" applyAlignment="1" applyProtection="1">
      <alignment horizontal="center" vertical="center"/>
    </xf>
    <xf numFmtId="0" fontId="0" fillId="0" borderId="0" xfId="0" applyProtection="1">
      <protection locked="0"/>
    </xf>
    <xf numFmtId="0" fontId="0" fillId="0" borderId="0" xfId="0" applyAlignment="1">
      <alignment horizontal="center"/>
    </xf>
    <xf numFmtId="0" fontId="0" fillId="0" borderId="0" xfId="0" applyBorder="1"/>
    <xf numFmtId="0" fontId="6" fillId="0" borderId="19" xfId="0" applyFont="1" applyBorder="1"/>
    <xf numFmtId="0" fontId="8" fillId="0" borderId="0" xfId="0" applyFont="1" applyFill="1" applyBorder="1" applyAlignment="1" applyProtection="1">
      <alignment horizontal="center" vertical="center"/>
    </xf>
    <xf numFmtId="0" fontId="0" fillId="0" borderId="0" xfId="0" applyFill="1" applyBorder="1" applyAlignment="1" applyProtection="1">
      <alignment horizontal="center"/>
    </xf>
    <xf numFmtId="0" fontId="23" fillId="0" borderId="0" xfId="0" applyFont="1"/>
    <xf numFmtId="0" fontId="0" fillId="0" borderId="0" xfId="0" applyAlignment="1">
      <alignment horizontal="left"/>
    </xf>
    <xf numFmtId="0" fontId="0" fillId="0" borderId="21" xfId="0" applyBorder="1" applyAlignment="1">
      <alignment horizontal="center"/>
    </xf>
    <xf numFmtId="0" fontId="0" fillId="0" borderId="21" xfId="0" applyBorder="1"/>
    <xf numFmtId="0" fontId="0" fillId="0" borderId="22"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26" xfId="0" applyBorder="1"/>
    <xf numFmtId="0" fontId="0" fillId="0" borderId="27" xfId="0" applyBorder="1" applyAlignment="1">
      <alignment horizontal="center"/>
    </xf>
    <xf numFmtId="0" fontId="0" fillId="0" borderId="0" xfId="0" applyAlignment="1">
      <alignment horizontal="right"/>
    </xf>
    <xf numFmtId="0" fontId="0" fillId="2" borderId="28" xfId="0" applyFill="1" applyBorder="1"/>
    <xf numFmtId="0" fontId="0" fillId="0" borderId="29" xfId="0" applyBorder="1"/>
    <xf numFmtId="0" fontId="0" fillId="0" borderId="29" xfId="0" applyBorder="1" applyAlignment="1">
      <alignment horizontal="center"/>
    </xf>
    <xf numFmtId="0" fontId="26" fillId="0" borderId="0" xfId="0" applyFont="1" applyAlignment="1">
      <alignment horizontal="center"/>
    </xf>
    <xf numFmtId="0" fontId="27" fillId="0" borderId="0" xfId="0" applyFont="1"/>
    <xf numFmtId="0" fontId="0" fillId="0" borderId="0" xfId="0" applyFill="1" applyBorder="1" applyAlignment="1">
      <alignment horizontal="right"/>
    </xf>
    <xf numFmtId="0" fontId="0" fillId="0" borderId="0" xfId="0" applyFill="1" applyBorder="1" applyAlignment="1">
      <alignment horizontal="center"/>
    </xf>
    <xf numFmtId="0" fontId="0" fillId="0" borderId="0" xfId="0" applyFill="1" applyBorder="1"/>
    <xf numFmtId="0" fontId="0" fillId="0" borderId="17" xfId="0" applyBorder="1" applyAlignment="1">
      <alignment horizontal="right" indent="1"/>
    </xf>
    <xf numFmtId="0" fontId="0" fillId="0" borderId="19" xfId="0" applyBorder="1" applyAlignment="1">
      <alignment horizontal="right" indent="1"/>
    </xf>
    <xf numFmtId="0" fontId="21" fillId="0" borderId="30" xfId="0" applyFont="1" applyBorder="1" applyAlignment="1">
      <alignment horizontal="center"/>
    </xf>
    <xf numFmtId="0" fontId="0" fillId="0" borderId="0" xfId="0" applyAlignment="1">
      <alignment horizontal="right" indent="1"/>
    </xf>
    <xf numFmtId="0" fontId="24" fillId="0" borderId="0" xfId="0" applyFont="1" applyAlignment="1">
      <alignment horizontal="center"/>
    </xf>
    <xf numFmtId="0" fontId="0" fillId="0" borderId="23" xfId="0" applyBorder="1" applyAlignment="1">
      <alignment horizontal="center"/>
    </xf>
    <xf numFmtId="0" fontId="0" fillId="8" borderId="28" xfId="0" applyFill="1" applyBorder="1" applyAlignment="1">
      <alignment horizontal="center"/>
    </xf>
    <xf numFmtId="0" fontId="24" fillId="0" borderId="0" xfId="0" applyFont="1" applyAlignment="1">
      <alignment horizontal="right"/>
    </xf>
    <xf numFmtId="0" fontId="0" fillId="0" borderId="0" xfId="0" applyAlignment="1" applyProtection="1">
      <alignment horizontal="center"/>
      <protection locked="0"/>
    </xf>
    <xf numFmtId="0" fontId="0" fillId="9" borderId="0" xfId="0" applyFill="1" applyAlignment="1">
      <alignment horizontal="center"/>
    </xf>
    <xf numFmtId="0" fontId="5" fillId="0" borderId="0" xfId="0" applyFont="1" applyFill="1" applyBorder="1" applyAlignment="1" applyProtection="1">
      <alignment horizontal="center"/>
    </xf>
    <xf numFmtId="0" fontId="0" fillId="0" borderId="0" xfId="0" applyFill="1" applyBorder="1" applyAlignment="1" applyProtection="1">
      <alignment horizontal="left"/>
    </xf>
    <xf numFmtId="0" fontId="7" fillId="12" borderId="5" xfId="0" applyFont="1" applyFill="1" applyBorder="1" applyAlignment="1" applyProtection="1">
      <alignment horizontal="center" vertical="center"/>
    </xf>
    <xf numFmtId="0" fontId="7" fillId="12" borderId="6" xfId="0" applyFont="1" applyFill="1" applyBorder="1" applyAlignment="1" applyProtection="1">
      <alignment horizontal="center" vertical="center"/>
    </xf>
    <xf numFmtId="0" fontId="24" fillId="0" borderId="0" xfId="0" quotePrefix="1" applyFont="1" applyAlignment="1">
      <alignment horizontal="center"/>
    </xf>
    <xf numFmtId="0" fontId="0" fillId="0" borderId="0" xfId="0" applyAlignment="1">
      <alignment horizontal="right" vertical="center"/>
    </xf>
    <xf numFmtId="0" fontId="0" fillId="0" borderId="0" xfId="0" applyAlignment="1">
      <alignment horizontal="left" vertical="center" indent="1"/>
    </xf>
    <xf numFmtId="0" fontId="35" fillId="0" borderId="0" xfId="0" applyFont="1" applyFill="1" applyBorder="1"/>
    <xf numFmtId="0" fontId="2" fillId="5" borderId="43" xfId="0" applyFont="1" applyFill="1" applyBorder="1" applyAlignment="1" applyProtection="1">
      <alignment horizontal="center" vertical="center"/>
      <protection locked="0"/>
    </xf>
    <xf numFmtId="0" fontId="0" fillId="0" borderId="0" xfId="0" applyFill="1" applyBorder="1" applyAlignment="1">
      <alignment horizontal="left" indent="1"/>
    </xf>
    <xf numFmtId="0" fontId="0" fillId="0" borderId="51" xfId="0" applyFill="1" applyBorder="1" applyAlignment="1">
      <alignment horizontal="left" indent="1"/>
    </xf>
    <xf numFmtId="0" fontId="0" fillId="7" borderId="0" xfId="0" applyFill="1" applyBorder="1" applyAlignment="1">
      <alignment horizontal="right" indent="2"/>
    </xf>
    <xf numFmtId="0" fontId="0" fillId="7" borderId="52" xfId="0" applyFill="1" applyBorder="1" applyAlignment="1">
      <alignment horizontal="left" indent="1"/>
    </xf>
    <xf numFmtId="0" fontId="0" fillId="0" borderId="53" xfId="0"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36" fillId="0" borderId="0" xfId="0" applyFont="1" applyAlignment="1">
      <alignment horizontal="center"/>
    </xf>
    <xf numFmtId="0" fontId="0" fillId="6" borderId="56" xfId="0" applyNumberFormat="1" applyFill="1" applyBorder="1" applyAlignment="1">
      <alignment horizontal="center"/>
    </xf>
    <xf numFmtId="0" fontId="0" fillId="0" borderId="0" xfId="0" applyBorder="1" applyAlignment="1">
      <alignment horizontal="left"/>
    </xf>
    <xf numFmtId="0" fontId="0" fillId="3" borderId="0" xfId="0" applyFill="1" applyBorder="1" applyAlignment="1">
      <alignment horizontal="left"/>
    </xf>
    <xf numFmtId="0" fontId="0" fillId="3" borderId="20" xfId="0" applyFill="1" applyBorder="1"/>
    <xf numFmtId="0" fontId="24" fillId="0" borderId="0" xfId="0" applyFont="1" applyBorder="1" applyAlignment="1">
      <alignment horizontal="center"/>
    </xf>
    <xf numFmtId="0" fontId="21" fillId="0" borderId="0" xfId="0" applyFont="1" applyBorder="1" applyAlignment="1"/>
    <xf numFmtId="0" fontId="21" fillId="0" borderId="0" xfId="0" applyFont="1" applyAlignment="1">
      <alignment horizontal="center"/>
    </xf>
    <xf numFmtId="0" fontId="21" fillId="0" borderId="0" xfId="0" applyFont="1" applyBorder="1" applyAlignment="1">
      <alignment horizontal="center"/>
    </xf>
    <xf numFmtId="0" fontId="0" fillId="0" borderId="0" xfId="0" applyFont="1" applyBorder="1" applyAlignment="1">
      <alignment horizontal="center"/>
    </xf>
    <xf numFmtId="0" fontId="16" fillId="0" borderId="0" xfId="0" applyFont="1" applyFill="1" applyBorder="1" applyAlignment="1">
      <alignment vertical="center"/>
    </xf>
    <xf numFmtId="0" fontId="19" fillId="0" borderId="0" xfId="0" applyFont="1" applyBorder="1" applyAlignment="1">
      <alignment vertical="center"/>
    </xf>
    <xf numFmtId="0" fontId="29" fillId="0" borderId="0" xfId="0" applyFont="1" applyAlignment="1"/>
    <xf numFmtId="0" fontId="25" fillId="0" borderId="0" xfId="0" applyFont="1" applyAlignment="1"/>
    <xf numFmtId="0" fontId="4" fillId="0" borderId="0" xfId="0" applyFont="1" applyAlignment="1" applyProtection="1"/>
    <xf numFmtId="0" fontId="34" fillId="0" borderId="0" xfId="0" applyFont="1" applyAlignment="1">
      <alignment horizontal="center"/>
    </xf>
    <xf numFmtId="0" fontId="37" fillId="0" borderId="0" xfId="0" applyFont="1" applyAlignment="1" applyProtection="1">
      <alignment horizontal="left" vertical="center"/>
    </xf>
    <xf numFmtId="0" fontId="12" fillId="0" borderId="0" xfId="0" applyFont="1" applyAlignment="1" applyProtection="1">
      <alignment horizontal="center" vertical="top"/>
    </xf>
    <xf numFmtId="0" fontId="0" fillId="0" borderId="0" xfId="0" applyAlignment="1" applyProtection="1">
      <alignment vertical="top"/>
    </xf>
    <xf numFmtId="0" fontId="11" fillId="0" borderId="0" xfId="0" applyFont="1" applyAlignment="1"/>
    <xf numFmtId="0" fontId="30" fillId="0" borderId="0" xfId="0" applyFont="1" applyAlignment="1"/>
    <xf numFmtId="0" fontId="11" fillId="0" borderId="0" xfId="0" applyFont="1" applyAlignment="1">
      <alignment vertical="top"/>
    </xf>
    <xf numFmtId="0" fontId="40" fillId="5" borderId="19" xfId="0" applyFont="1" applyFill="1" applyBorder="1" applyAlignment="1" applyProtection="1">
      <alignment horizontal="center"/>
      <protection locked="0"/>
    </xf>
    <xf numFmtId="0" fontId="40" fillId="5" borderId="17" xfId="0" applyFont="1" applyFill="1" applyBorder="1" applyAlignment="1" applyProtection="1">
      <alignment horizontal="center"/>
      <protection locked="0"/>
    </xf>
    <xf numFmtId="165" fontId="0" fillId="0" borderId="0" xfId="0" applyNumberFormat="1" applyBorder="1" applyAlignment="1">
      <alignment horizontal="right" indent="2"/>
    </xf>
    <xf numFmtId="0" fontId="3" fillId="7" borderId="60" xfId="0" applyFont="1" applyFill="1" applyBorder="1"/>
    <xf numFmtId="0" fontId="41" fillId="0" borderId="0" xfId="0" applyFont="1" applyFill="1" applyBorder="1"/>
    <xf numFmtId="0" fontId="0" fillId="5" borderId="46" xfId="0" applyFill="1" applyBorder="1" applyAlignment="1" applyProtection="1">
      <alignment horizontal="left" indent="1"/>
      <protection locked="0"/>
    </xf>
    <xf numFmtId="0" fontId="0" fillId="5" borderId="48" xfId="0" applyFill="1" applyBorder="1" applyAlignment="1" applyProtection="1">
      <alignment horizontal="left" indent="1"/>
      <protection locked="0"/>
    </xf>
    <xf numFmtId="0" fontId="0" fillId="0" borderId="0" xfId="0" applyAlignment="1">
      <alignment horizontal="left" indent="1"/>
    </xf>
    <xf numFmtId="0" fontId="34" fillId="0" borderId="34" xfId="0" applyFont="1" applyFill="1" applyBorder="1" applyAlignment="1">
      <alignment horizontal="left" indent="1"/>
    </xf>
    <xf numFmtId="0" fontId="0" fillId="0" borderId="35" xfId="0" applyBorder="1" applyAlignment="1">
      <alignment horizontal="left" indent="1"/>
    </xf>
    <xf numFmtId="0" fontId="0" fillId="0" borderId="57" xfId="0" applyBorder="1" applyAlignment="1">
      <alignment horizontal="left" indent="1"/>
    </xf>
    <xf numFmtId="0" fontId="34" fillId="0" borderId="36" xfId="0" applyFont="1" applyFill="1" applyBorder="1" applyAlignment="1">
      <alignment horizontal="left" indent="1"/>
    </xf>
    <xf numFmtId="0" fontId="0" fillId="0" borderId="0" xfId="0" applyBorder="1" applyAlignment="1">
      <alignment horizontal="left" indent="1"/>
    </xf>
    <xf numFmtId="0" fontId="0" fillId="0" borderId="58" xfId="0" applyBorder="1" applyAlignment="1">
      <alignment horizontal="left" indent="1"/>
    </xf>
    <xf numFmtId="0" fontId="0" fillId="5" borderId="46" xfId="0" applyFill="1" applyBorder="1" applyAlignment="1" applyProtection="1">
      <alignment horizontal="left" vertical="center" wrapText="1" indent="1"/>
      <protection locked="0"/>
    </xf>
    <xf numFmtId="0" fontId="0" fillId="5" borderId="45" xfId="0" applyFill="1" applyBorder="1" applyAlignment="1" applyProtection="1">
      <alignment horizontal="left" vertical="center" indent="1"/>
      <protection locked="0"/>
    </xf>
    <xf numFmtId="0" fontId="13" fillId="0" borderId="0" xfId="0" applyFont="1" applyBorder="1" applyAlignment="1" applyProtection="1">
      <alignment horizontal="center" vertical="center"/>
    </xf>
    <xf numFmtId="0" fontId="13" fillId="0" borderId="0" xfId="0" applyFont="1" applyBorder="1" applyAlignment="1" applyProtection="1">
      <alignment horizontal="center" vertical="top"/>
    </xf>
    <xf numFmtId="0" fontId="12" fillId="0" borderId="0" xfId="0" applyFont="1" applyBorder="1" applyAlignment="1" applyProtection="1">
      <alignment horizontal="center" vertical="center"/>
    </xf>
    <xf numFmtId="0" fontId="12" fillId="0" borderId="0" xfId="0" applyFont="1" applyBorder="1" applyAlignment="1" applyProtection="1">
      <alignment horizontal="center" vertical="top"/>
    </xf>
    <xf numFmtId="0" fontId="43" fillId="0" borderId="0" xfId="0" applyFont="1" applyAlignment="1" applyProtection="1">
      <alignment horizontal="right"/>
    </xf>
    <xf numFmtId="0" fontId="44" fillId="0" borderId="0" xfId="0" applyFont="1" applyAlignment="1" applyProtection="1">
      <alignment horizontal="right"/>
    </xf>
    <xf numFmtId="0" fontId="3" fillId="0" borderId="0" xfId="0" applyFont="1" applyAlignment="1">
      <alignment horizontal="center"/>
    </xf>
    <xf numFmtId="0" fontId="0" fillId="0" borderId="63" xfId="0" applyBorder="1"/>
    <xf numFmtId="0" fontId="0" fillId="0" borderId="64" xfId="0" applyBorder="1" applyAlignment="1">
      <alignment horizontal="right" indent="1"/>
    </xf>
    <xf numFmtId="0" fontId="0" fillId="0" borderId="65" xfId="0" applyBorder="1" applyAlignment="1">
      <alignment horizontal="center"/>
    </xf>
    <xf numFmtId="0" fontId="0" fillId="0" borderId="62" xfId="0" applyBorder="1" applyAlignment="1">
      <alignment horizontal="center"/>
    </xf>
    <xf numFmtId="0" fontId="0" fillId="3" borderId="27" xfId="0" applyFill="1" applyBorder="1"/>
    <xf numFmtId="0" fontId="0" fillId="0" borderId="25" xfId="0" applyBorder="1" applyAlignment="1">
      <alignment horizontal="center"/>
    </xf>
    <xf numFmtId="0" fontId="45" fillId="0" borderId="0" xfId="0" applyFont="1"/>
    <xf numFmtId="0" fontId="3" fillId="0" borderId="0" xfId="0" applyFont="1" applyAlignment="1">
      <alignment horizontal="center" wrapText="1"/>
    </xf>
    <xf numFmtId="0" fontId="3" fillId="0" borderId="0" xfId="0" applyFont="1"/>
    <xf numFmtId="0" fontId="3" fillId="7" borderId="0" xfId="0" applyFont="1" applyFill="1" applyBorder="1" applyAlignment="1">
      <alignment horizontal="center"/>
    </xf>
    <xf numFmtId="0" fontId="0" fillId="0" borderId="0" xfId="0" quotePrefix="1" applyAlignment="1">
      <alignment horizontal="center"/>
    </xf>
    <xf numFmtId="0" fontId="47" fillId="0" borderId="0" xfId="0" applyFont="1" applyProtection="1"/>
    <xf numFmtId="0" fontId="0" fillId="0" borderId="0" xfId="0" applyFill="1" applyAlignment="1">
      <alignment horizontal="center"/>
    </xf>
    <xf numFmtId="0" fontId="19" fillId="0" borderId="0" xfId="0" applyFont="1" applyAlignment="1">
      <alignment horizontal="center" vertical="center" wrapText="1"/>
    </xf>
    <xf numFmtId="0" fontId="1" fillId="5" borderId="43"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xf>
    <xf numFmtId="0" fontId="0" fillId="0" borderId="0" xfId="0" applyFill="1" applyAlignment="1">
      <alignment horizontal="left" indent="1"/>
    </xf>
    <xf numFmtId="0" fontId="3" fillId="0" borderId="75" xfId="0" applyFont="1" applyBorder="1" applyAlignment="1">
      <alignment horizontal="center"/>
    </xf>
    <xf numFmtId="0" fontId="21" fillId="0" borderId="76" xfId="0" applyFont="1" applyBorder="1" applyAlignment="1">
      <alignment horizontal="center" wrapText="1"/>
    </xf>
    <xf numFmtId="0" fontId="0" fillId="0" borderId="77" xfId="0" applyBorder="1"/>
    <xf numFmtId="0" fontId="0" fillId="7" borderId="78" xfId="0" applyFill="1" applyBorder="1" applyAlignment="1">
      <alignment horizontal="center" vertical="center"/>
    </xf>
    <xf numFmtId="0" fontId="0" fillId="7" borderId="80" xfId="0" applyFill="1" applyBorder="1" applyAlignment="1">
      <alignment horizontal="center" vertical="center"/>
    </xf>
    <xf numFmtId="0" fontId="11" fillId="0" borderId="0" xfId="0" applyFont="1" applyAlignment="1" applyProtection="1">
      <alignment vertical="center"/>
    </xf>
    <xf numFmtId="0" fontId="0" fillId="0" borderId="0" xfId="0" applyAlignment="1">
      <alignment horizontal="center"/>
    </xf>
    <xf numFmtId="0" fontId="0" fillId="5" borderId="82" xfId="0" applyFill="1" applyBorder="1" applyAlignment="1" applyProtection="1">
      <alignment horizontal="left" vertical="center" wrapText="1" indent="1"/>
      <protection locked="0"/>
    </xf>
    <xf numFmtId="0" fontId="0" fillId="0" borderId="50" xfId="0" applyFill="1" applyBorder="1" applyAlignment="1">
      <alignment horizontal="left" indent="1"/>
    </xf>
    <xf numFmtId="0" fontId="21" fillId="0" borderId="84" xfId="0" applyFont="1" applyBorder="1" applyAlignment="1">
      <alignment horizontal="center" wrapText="1"/>
    </xf>
    <xf numFmtId="0" fontId="28" fillId="0" borderId="0" xfId="0" applyFont="1" applyAlignment="1">
      <alignment vertical="top" wrapText="1"/>
    </xf>
    <xf numFmtId="0" fontId="48" fillId="0" borderId="0" xfId="0" applyFont="1" applyFill="1" applyAlignment="1">
      <alignment horizontal="center" vertical="center"/>
    </xf>
    <xf numFmtId="0" fontId="0" fillId="14" borderId="0" xfId="0" applyFill="1" applyBorder="1" applyAlignment="1">
      <alignment vertical="center"/>
    </xf>
    <xf numFmtId="0" fontId="0" fillId="14" borderId="85" xfId="0" applyFill="1" applyBorder="1"/>
    <xf numFmtId="0" fontId="0" fillId="14" borderId="87" xfId="0" applyFill="1" applyBorder="1"/>
    <xf numFmtId="0" fontId="0" fillId="14" borderId="88" xfId="0" applyFill="1" applyBorder="1"/>
    <xf numFmtId="0" fontId="0" fillId="14" borderId="0" xfId="0" applyFill="1" applyBorder="1"/>
    <xf numFmtId="0" fontId="0" fillId="14" borderId="89" xfId="0" applyFill="1" applyBorder="1"/>
    <xf numFmtId="0" fontId="46" fillId="14" borderId="0" xfId="0" applyFont="1" applyFill="1" applyBorder="1"/>
    <xf numFmtId="0" fontId="3" fillId="14" borderId="0" xfId="0" applyFont="1" applyFill="1" applyBorder="1"/>
    <xf numFmtId="0" fontId="0" fillId="14" borderId="90" xfId="0" applyFill="1" applyBorder="1"/>
    <xf numFmtId="0" fontId="0" fillId="14" borderId="91" xfId="0" applyFill="1" applyBorder="1"/>
    <xf numFmtId="0" fontId="0" fillId="14" borderId="92" xfId="0" applyFill="1" applyBorder="1"/>
    <xf numFmtId="0" fontId="0" fillId="14" borderId="86" xfId="0" applyFill="1" applyBorder="1"/>
    <xf numFmtId="0" fontId="0" fillId="5" borderId="47" xfId="0" applyFill="1" applyBorder="1" applyAlignment="1" applyProtection="1">
      <alignment horizontal="left" vertical="top" wrapText="1" indent="1"/>
      <protection locked="0"/>
    </xf>
    <xf numFmtId="0" fontId="0" fillId="5" borderId="48" xfId="0" applyFill="1" applyBorder="1" applyAlignment="1" applyProtection="1">
      <alignment horizontal="left" vertical="center" wrapText="1" indent="1"/>
      <protection locked="0"/>
    </xf>
    <xf numFmtId="0" fontId="0" fillId="0" borderId="0" xfId="0" applyAlignment="1">
      <alignment horizontal="center"/>
    </xf>
    <xf numFmtId="0" fontId="32" fillId="4" borderId="71" xfId="0" applyFont="1" applyFill="1" applyBorder="1" applyAlignment="1" applyProtection="1">
      <alignment horizontal="center"/>
    </xf>
    <xf numFmtId="0" fontId="0" fillId="14" borderId="72" xfId="0" applyFill="1" applyBorder="1" applyAlignment="1" applyProtection="1">
      <alignment horizontal="center"/>
    </xf>
    <xf numFmtId="0" fontId="0" fillId="14" borderId="73" xfId="0" applyFill="1" applyBorder="1" applyAlignment="1" applyProtection="1">
      <alignment horizontal="center"/>
    </xf>
    <xf numFmtId="0" fontId="32" fillId="4" borderId="72" xfId="0" applyFont="1" applyFill="1" applyBorder="1" applyAlignment="1" applyProtection="1">
      <alignment horizontal="center"/>
    </xf>
    <xf numFmtId="0" fontId="0" fillId="14" borderId="74" xfId="0" applyFill="1" applyBorder="1" applyAlignment="1" applyProtection="1">
      <alignment horizontal="center"/>
    </xf>
    <xf numFmtId="0" fontId="0" fillId="10" borderId="38" xfId="0" applyFill="1" applyBorder="1" applyAlignment="1" applyProtection="1">
      <alignment horizontal="left" indent="1"/>
      <protection locked="0"/>
    </xf>
    <xf numFmtId="0" fontId="0" fillId="2" borderId="37" xfId="0" applyFill="1" applyBorder="1" applyAlignment="1" applyProtection="1">
      <alignment horizontal="left" indent="1"/>
      <protection locked="0"/>
    </xf>
    <xf numFmtId="0" fontId="0" fillId="6" borderId="38" xfId="0" applyFill="1" applyBorder="1" applyAlignment="1" applyProtection="1">
      <alignment horizontal="left" indent="1"/>
      <protection locked="0"/>
    </xf>
    <xf numFmtId="0" fontId="0" fillId="11" borderId="38" xfId="0" applyFill="1" applyBorder="1" applyAlignment="1" applyProtection="1">
      <alignment horizontal="left" indent="1"/>
      <protection locked="0"/>
    </xf>
    <xf numFmtId="0" fontId="0" fillId="2" borderId="41" xfId="0" applyFill="1" applyBorder="1" applyAlignment="1" applyProtection="1">
      <alignment horizontal="left" indent="1"/>
      <protection locked="0"/>
    </xf>
    <xf numFmtId="0" fontId="0" fillId="6" borderId="42" xfId="0" applyFill="1" applyBorder="1" applyAlignment="1" applyProtection="1">
      <alignment horizontal="left" indent="1"/>
      <protection locked="0"/>
    </xf>
    <xf numFmtId="0" fontId="0" fillId="10" borderId="42" xfId="0" applyFill="1" applyBorder="1" applyAlignment="1" applyProtection="1">
      <alignment horizontal="left" indent="1"/>
      <protection locked="0"/>
    </xf>
    <xf numFmtId="0" fontId="0" fillId="11" borderId="42" xfId="0" applyFill="1" applyBorder="1" applyAlignment="1" applyProtection="1">
      <alignment horizontal="left" indent="1"/>
      <protection locked="0"/>
    </xf>
    <xf numFmtId="0" fontId="0" fillId="2" borderId="37" xfId="0" applyFont="1" applyFill="1" applyBorder="1" applyAlignment="1" applyProtection="1">
      <alignment horizontal="left" vertical="center" indent="1"/>
      <protection locked="0"/>
    </xf>
    <xf numFmtId="0" fontId="0" fillId="6" borderId="38" xfId="0" applyFont="1" applyFill="1" applyBorder="1" applyAlignment="1" applyProtection="1">
      <alignment horizontal="left" vertical="center" indent="1"/>
      <protection locked="0"/>
    </xf>
    <xf numFmtId="0" fontId="0" fillId="10" borderId="38" xfId="0" applyFont="1" applyFill="1" applyBorder="1" applyAlignment="1" applyProtection="1">
      <alignment horizontal="left" vertical="center" indent="1"/>
      <protection locked="0"/>
    </xf>
    <xf numFmtId="0" fontId="0" fillId="11" borderId="38" xfId="0" applyFont="1" applyFill="1" applyBorder="1" applyAlignment="1" applyProtection="1">
      <alignment horizontal="left" vertical="center" indent="1"/>
      <protection locked="0"/>
    </xf>
    <xf numFmtId="0" fontId="0" fillId="2" borderId="37" xfId="0" applyFill="1" applyBorder="1" applyAlignment="1" applyProtection="1">
      <alignment horizontal="left" vertical="center" wrapText="1" indent="1"/>
      <protection locked="0"/>
    </xf>
    <xf numFmtId="0" fontId="0" fillId="6" borderId="38" xfId="0" applyFill="1" applyBorder="1" applyAlignment="1" applyProtection="1">
      <alignment horizontal="left" vertical="center" wrapText="1" indent="1"/>
      <protection locked="0"/>
    </xf>
    <xf numFmtId="0" fontId="0" fillId="10" borderId="38" xfId="0" applyFill="1" applyBorder="1" applyAlignment="1" applyProtection="1">
      <alignment horizontal="left" vertical="center" wrapText="1" indent="1"/>
      <protection locked="0"/>
    </xf>
    <xf numFmtId="0" fontId="0" fillId="11" borderId="38" xfId="0" applyFill="1" applyBorder="1" applyAlignment="1" applyProtection="1">
      <alignment horizontal="left" vertical="center" wrapText="1" indent="1"/>
      <protection locked="0"/>
    </xf>
    <xf numFmtId="0" fontId="0" fillId="2" borderId="37" xfId="0" applyFill="1" applyBorder="1" applyAlignment="1" applyProtection="1">
      <alignment horizontal="left" vertical="center" indent="1"/>
      <protection locked="0"/>
    </xf>
    <xf numFmtId="0" fontId="0" fillId="6" borderId="38" xfId="0" applyFill="1" applyBorder="1" applyAlignment="1" applyProtection="1">
      <alignment horizontal="left" vertical="center" indent="1"/>
      <protection locked="0"/>
    </xf>
    <xf numFmtId="0" fontId="0" fillId="10" borderId="38" xfId="0" applyFill="1" applyBorder="1" applyAlignment="1" applyProtection="1">
      <alignment horizontal="left" vertical="center" indent="1"/>
      <protection locked="0"/>
    </xf>
    <xf numFmtId="0" fontId="0" fillId="11" borderId="38" xfId="0" applyFill="1" applyBorder="1" applyAlignment="1" applyProtection="1">
      <alignment horizontal="left" vertical="center" indent="1"/>
      <protection locked="0"/>
    </xf>
    <xf numFmtId="0" fontId="0" fillId="10" borderId="81" xfId="0" applyFill="1" applyBorder="1" applyAlignment="1" applyProtection="1">
      <alignment horizontal="left" vertical="center" indent="1"/>
      <protection locked="0"/>
    </xf>
    <xf numFmtId="0" fontId="0" fillId="2" borderId="36" xfId="0" applyFill="1" applyBorder="1" applyAlignment="1" applyProtection="1">
      <alignment horizontal="left" vertical="center" indent="1"/>
      <protection locked="0"/>
    </xf>
    <xf numFmtId="0" fontId="0" fillId="6" borderId="59" xfId="0" applyFill="1" applyBorder="1" applyAlignment="1" applyProtection="1">
      <alignment horizontal="left" vertical="center" indent="1"/>
      <protection locked="0"/>
    </xf>
    <xf numFmtId="0" fontId="0" fillId="10" borderId="59" xfId="0" applyFill="1" applyBorder="1" applyAlignment="1" applyProtection="1">
      <alignment horizontal="left" vertical="center" indent="1"/>
      <protection locked="0"/>
    </xf>
    <xf numFmtId="0" fontId="0" fillId="11" borderId="59" xfId="0" applyFill="1" applyBorder="1" applyAlignment="1" applyProtection="1">
      <alignment horizontal="left" vertical="center" indent="1"/>
      <protection locked="0"/>
    </xf>
    <xf numFmtId="0" fontId="0" fillId="2" borderId="39" xfId="0" applyFill="1" applyBorder="1" applyAlignment="1" applyProtection="1">
      <alignment horizontal="left" vertical="top" wrapText="1" indent="1"/>
      <protection locked="0"/>
    </xf>
    <xf numFmtId="0" fontId="0" fillId="6" borderId="40" xfId="0" applyFill="1" applyBorder="1" applyAlignment="1" applyProtection="1">
      <alignment horizontal="left" vertical="top" wrapText="1" indent="1"/>
      <protection locked="0"/>
    </xf>
    <xf numFmtId="0" fontId="0" fillId="10" borderId="40" xfId="0" applyFill="1" applyBorder="1" applyAlignment="1" applyProtection="1">
      <alignment horizontal="left" vertical="top" wrapText="1" indent="1"/>
      <protection locked="0"/>
    </xf>
    <xf numFmtId="0" fontId="0" fillId="11" borderId="40" xfId="0" applyFill="1" applyBorder="1" applyAlignment="1" applyProtection="1">
      <alignment horizontal="left" vertical="top" wrapText="1" indent="1"/>
      <protection locked="0"/>
    </xf>
    <xf numFmtId="0" fontId="0" fillId="2" borderId="41" xfId="0" applyFill="1" applyBorder="1" applyAlignment="1" applyProtection="1">
      <alignment horizontal="left" vertical="center" indent="1"/>
      <protection locked="0"/>
    </xf>
    <xf numFmtId="0" fontId="0" fillId="6" borderId="42" xfId="0" applyFill="1" applyBorder="1" applyAlignment="1" applyProtection="1">
      <alignment horizontal="left" vertical="center" indent="1"/>
      <protection locked="0"/>
    </xf>
    <xf numFmtId="0" fontId="0" fillId="10" borderId="42" xfId="0" applyFill="1" applyBorder="1" applyAlignment="1" applyProtection="1">
      <alignment horizontal="left" vertical="center" indent="1"/>
      <protection locked="0"/>
    </xf>
    <xf numFmtId="0" fontId="0" fillId="11" borderId="42" xfId="0" applyFill="1" applyBorder="1" applyAlignment="1" applyProtection="1">
      <alignment horizontal="left" vertical="center" indent="1"/>
      <protection locked="0"/>
    </xf>
    <xf numFmtId="0" fontId="0" fillId="10" borderId="93" xfId="0" applyFill="1" applyBorder="1" applyAlignment="1" applyProtection="1">
      <alignment horizontal="left" vertical="center" indent="1"/>
      <protection locked="0"/>
    </xf>
    <xf numFmtId="0" fontId="0" fillId="0" borderId="0" xfId="0" applyAlignment="1" applyProtection="1">
      <alignment horizontal="right" indent="2"/>
    </xf>
    <xf numFmtId="0" fontId="0" fillId="0" borderId="0" xfId="0" applyNumberFormat="1" applyProtection="1"/>
    <xf numFmtId="2" fontId="0" fillId="0" borderId="0" xfId="0" applyNumberFormat="1" applyProtection="1"/>
    <xf numFmtId="22" fontId="3" fillId="0" borderId="0" xfId="0" applyNumberFormat="1" applyFont="1" applyFill="1" applyBorder="1" applyProtection="1"/>
    <xf numFmtId="22" fontId="0" fillId="0" borderId="0" xfId="0" applyNumberFormat="1" applyFill="1" applyBorder="1" applyProtection="1"/>
    <xf numFmtId="0" fontId="0" fillId="0" borderId="0" xfId="0" applyFill="1" applyBorder="1" applyAlignment="1" applyProtection="1">
      <alignment horizontal="right" indent="2"/>
    </xf>
    <xf numFmtId="165" fontId="0" fillId="0" borderId="0" xfId="0" applyNumberFormat="1" applyFill="1" applyBorder="1" applyAlignment="1" applyProtection="1">
      <alignment horizontal="right" indent="2"/>
    </xf>
    <xf numFmtId="0" fontId="0" fillId="0" borderId="0" xfId="0" applyFill="1" applyBorder="1" applyAlignment="1" applyProtection="1">
      <alignment horizontal="left" indent="1"/>
    </xf>
    <xf numFmtId="0" fontId="3" fillId="0" borderId="0" xfId="0" applyFont="1" applyFill="1" applyBorder="1" applyProtection="1"/>
    <xf numFmtId="0" fontId="24" fillId="0" borderId="0" xfId="0" applyFont="1" applyAlignment="1">
      <alignment horizontal="left"/>
    </xf>
    <xf numFmtId="0" fontId="0" fillId="0" borderId="0" xfId="0" applyAlignment="1" applyProtection="1">
      <alignment vertical="center" wrapText="1"/>
    </xf>
    <xf numFmtId="0" fontId="0" fillId="0" borderId="0" xfId="0" applyFill="1" applyAlignment="1" applyProtection="1">
      <alignment horizontal="right"/>
    </xf>
    <xf numFmtId="0" fontId="25" fillId="0" borderId="0" xfId="0" applyFont="1" applyAlignment="1">
      <alignment horizontal="right"/>
    </xf>
    <xf numFmtId="0" fontId="0" fillId="10" borderId="96" xfId="0" applyFill="1" applyBorder="1" applyAlignment="1" applyProtection="1">
      <alignment horizontal="left" vertical="top" wrapText="1" indent="1"/>
      <protection locked="0"/>
    </xf>
    <xf numFmtId="0" fontId="3" fillId="4" borderId="97" xfId="0" applyFont="1" applyFill="1" applyBorder="1" applyAlignment="1" applyProtection="1">
      <alignment horizontal="center" vertical="center" wrapText="1"/>
    </xf>
    <xf numFmtId="0" fontId="0" fillId="14" borderId="71" xfId="0" applyFill="1" applyBorder="1" applyAlignment="1" applyProtection="1">
      <alignment horizontal="center"/>
    </xf>
    <xf numFmtId="0" fontId="3" fillId="0" borderId="75" xfId="0" applyFont="1" applyBorder="1" applyAlignment="1">
      <alignment horizontal="center" vertical="center" wrapText="1"/>
    </xf>
    <xf numFmtId="0" fontId="0" fillId="7" borderId="52" xfId="0" applyNumberFormat="1" applyFill="1" applyBorder="1" applyAlignment="1">
      <alignment horizontal="center" vertical="center"/>
    </xf>
    <xf numFmtId="0" fontId="0" fillId="0" borderId="50" xfId="0" applyFill="1" applyBorder="1" applyAlignment="1" applyProtection="1">
      <alignment horizontal="left" indent="1"/>
    </xf>
    <xf numFmtId="0" fontId="0" fillId="7" borderId="52" xfId="0" applyFill="1" applyBorder="1" applyAlignment="1" applyProtection="1">
      <alignment horizontal="left" indent="1"/>
    </xf>
    <xf numFmtId="0" fontId="34" fillId="0" borderId="100" xfId="0" applyFont="1" applyFill="1" applyBorder="1" applyAlignment="1">
      <alignment horizontal="left" indent="1"/>
    </xf>
    <xf numFmtId="0" fontId="0" fillId="0" borderId="101" xfId="0" applyBorder="1" applyAlignment="1">
      <alignment horizontal="left" indent="1"/>
    </xf>
    <xf numFmtId="0" fontId="0" fillId="0" borderId="102" xfId="0" applyBorder="1" applyAlignment="1">
      <alignment horizontal="left" indent="1"/>
    </xf>
    <xf numFmtId="0" fontId="0" fillId="0" borderId="33" xfId="0" applyFill="1" applyBorder="1" applyAlignment="1" applyProtection="1">
      <alignment horizontal="left" indent="1"/>
    </xf>
    <xf numFmtId="0" fontId="0" fillId="2" borderId="83" xfId="0" applyFill="1" applyBorder="1" applyAlignment="1" applyProtection="1">
      <alignment horizontal="center"/>
      <protection locked="0"/>
    </xf>
    <xf numFmtId="0" fontId="0" fillId="2" borderId="50" xfId="0" applyFill="1" applyBorder="1" applyAlignment="1" applyProtection="1">
      <alignment horizontal="center"/>
      <protection locked="0"/>
    </xf>
    <xf numFmtId="0" fontId="0" fillId="0" borderId="67" xfId="0" applyFill="1" applyBorder="1" applyAlignment="1">
      <alignment horizontal="right" indent="2"/>
    </xf>
    <xf numFmtId="0" fontId="0" fillId="0" borderId="68" xfId="0" applyFill="1" applyBorder="1" applyAlignment="1">
      <alignment horizontal="right" indent="2"/>
    </xf>
    <xf numFmtId="0" fontId="0" fillId="0" borderId="103" xfId="0" applyFill="1" applyBorder="1" applyAlignment="1">
      <alignment horizontal="center"/>
    </xf>
    <xf numFmtId="0" fontId="0" fillId="0" borderId="104" xfId="0" applyFill="1" applyBorder="1" applyAlignment="1">
      <alignment horizontal="left" indent="1"/>
    </xf>
    <xf numFmtId="0" fontId="0" fillId="0" borderId="105" xfId="0" applyFill="1" applyBorder="1" applyAlignment="1">
      <alignment horizontal="center"/>
    </xf>
    <xf numFmtId="0" fontId="0" fillId="0" borderId="106" xfId="0" applyFill="1" applyBorder="1" applyAlignment="1">
      <alignment horizontal="left" indent="1"/>
    </xf>
    <xf numFmtId="0" fontId="0" fillId="0" borderId="107" xfId="0" applyBorder="1" applyProtection="1"/>
    <xf numFmtId="0" fontId="0" fillId="0" borderId="108" xfId="0" applyBorder="1" applyProtection="1"/>
    <xf numFmtId="0" fontId="0" fillId="0" borderId="0" xfId="0" applyAlignment="1">
      <alignment horizontal="center"/>
    </xf>
    <xf numFmtId="0" fontId="0" fillId="14" borderId="109" xfId="0" applyFill="1" applyBorder="1" applyAlignment="1" applyProtection="1">
      <alignment horizontal="center"/>
    </xf>
    <xf numFmtId="0" fontId="0" fillId="0" borderId="0" xfId="0" applyFill="1" applyBorder="1" applyAlignment="1">
      <alignment vertical="center"/>
    </xf>
    <xf numFmtId="0" fontId="3" fillId="0" borderId="0" xfId="0" applyFont="1" applyFill="1" applyBorder="1"/>
    <xf numFmtId="0" fontId="50" fillId="0" borderId="0" xfId="0" applyFont="1" applyFill="1" applyBorder="1"/>
    <xf numFmtId="0" fontId="0" fillId="5" borderId="46" xfId="0" applyFill="1" applyBorder="1" applyAlignment="1" applyProtection="1">
      <alignment horizontal="left" indent="1"/>
    </xf>
    <xf numFmtId="0" fontId="0" fillId="0" borderId="0" xfId="0" applyBorder="1" applyProtection="1">
      <protection locked="0"/>
    </xf>
    <xf numFmtId="0" fontId="0" fillId="0" borderId="70" xfId="0" applyBorder="1" applyProtection="1">
      <protection locked="0"/>
    </xf>
    <xf numFmtId="0" fontId="0" fillId="14" borderId="119" xfId="0" applyFill="1" applyBorder="1" applyAlignment="1" applyProtection="1">
      <alignment horizontal="center"/>
    </xf>
    <xf numFmtId="0" fontId="32" fillId="4" borderId="110" xfId="0" applyFont="1" applyFill="1" applyBorder="1" applyAlignment="1" applyProtection="1"/>
    <xf numFmtId="0" fontId="32" fillId="4" borderId="49" xfId="0" applyFont="1" applyFill="1" applyBorder="1" applyAlignment="1" applyProtection="1">
      <alignment horizontal="left" indent="1"/>
    </xf>
    <xf numFmtId="0" fontId="3" fillId="0" borderId="26" xfId="0" applyFont="1" applyBorder="1" applyAlignment="1">
      <alignment horizontal="center"/>
    </xf>
    <xf numFmtId="0" fontId="3" fillId="0" borderId="0" xfId="0" applyFont="1" applyBorder="1" applyAlignment="1">
      <alignment horizontal="center"/>
    </xf>
    <xf numFmtId="0" fontId="3" fillId="0" borderId="21" xfId="0" applyFont="1" applyBorder="1" applyAlignment="1">
      <alignment horizontal="center"/>
    </xf>
    <xf numFmtId="167" fontId="0" fillId="0" borderId="0" xfId="0" applyNumberFormat="1" applyAlignment="1">
      <alignment horizontal="right"/>
    </xf>
    <xf numFmtId="0" fontId="0" fillId="2" borderId="120" xfId="0" applyFill="1" applyBorder="1"/>
    <xf numFmtId="0" fontId="0" fillId="2" borderId="121" xfId="0" applyFill="1" applyBorder="1" applyAlignment="1">
      <alignment horizontal="center"/>
    </xf>
    <xf numFmtId="0" fontId="0" fillId="2" borderId="122" xfId="0" applyFill="1" applyBorder="1"/>
    <xf numFmtId="0" fontId="0" fillId="2" borderId="123" xfId="0" applyFill="1" applyBorder="1"/>
    <xf numFmtId="0" fontId="0" fillId="2" borderId="124" xfId="0" applyFill="1" applyBorder="1" applyAlignment="1">
      <alignment horizontal="center"/>
    </xf>
    <xf numFmtId="0" fontId="0" fillId="2" borderId="125" xfId="0" applyFill="1" applyBorder="1"/>
    <xf numFmtId="0" fontId="0" fillId="2" borderId="122" xfId="0" applyFill="1" applyBorder="1" applyAlignment="1">
      <alignment horizontal="left"/>
    </xf>
    <xf numFmtId="0" fontId="0" fillId="2" borderId="125" xfId="0" applyFill="1" applyBorder="1" applyAlignment="1">
      <alignment horizontal="left"/>
    </xf>
    <xf numFmtId="0" fontId="0" fillId="0" borderId="126" xfId="0" applyBorder="1" applyAlignment="1">
      <alignment horizontal="center"/>
    </xf>
    <xf numFmtId="0" fontId="0" fillId="0" borderId="127" xfId="0" applyBorder="1" applyAlignment="1">
      <alignment horizontal="center"/>
    </xf>
    <xf numFmtId="0" fontId="0" fillId="0" borderId="128" xfId="0" applyBorder="1" applyAlignment="1">
      <alignment horizontal="center"/>
    </xf>
    <xf numFmtId="0" fontId="0" fillId="0" borderId="129" xfId="0" applyBorder="1" applyAlignment="1">
      <alignment horizontal="center"/>
    </xf>
    <xf numFmtId="0" fontId="0" fillId="0" borderId="130" xfId="0" applyBorder="1" applyAlignment="1">
      <alignment horizontal="center"/>
    </xf>
    <xf numFmtId="0" fontId="0" fillId="0" borderId="131" xfId="0" applyBorder="1" applyAlignment="1">
      <alignment horizontal="center"/>
    </xf>
    <xf numFmtId="0" fontId="0" fillId="0" borderId="132" xfId="0" applyBorder="1" applyAlignment="1">
      <alignment horizontal="center"/>
    </xf>
    <xf numFmtId="0" fontId="52" fillId="0" borderId="19" xfId="0" applyFont="1" applyBorder="1"/>
    <xf numFmtId="0" fontId="52" fillId="0" borderId="17" xfId="0" applyFont="1" applyBorder="1"/>
    <xf numFmtId="0" fontId="0" fillId="5" borderId="0" xfId="0" applyFill="1" applyAlignment="1">
      <alignment horizontal="center"/>
    </xf>
    <xf numFmtId="0" fontId="0" fillId="5" borderId="0" xfId="0" applyFill="1"/>
    <xf numFmtId="0" fontId="0" fillId="5" borderId="0" xfId="0" applyFill="1" applyBorder="1" applyAlignment="1">
      <alignment horizontal="center"/>
    </xf>
    <xf numFmtId="0" fontId="0" fillId="5" borderId="129" xfId="0" applyFill="1" applyBorder="1" applyAlignment="1">
      <alignment horizontal="center"/>
    </xf>
    <xf numFmtId="0" fontId="0" fillId="5" borderId="66" xfId="0" applyFill="1" applyBorder="1" applyAlignment="1">
      <alignment horizontal="center"/>
    </xf>
    <xf numFmtId="0" fontId="0" fillId="5" borderId="0" xfId="0" applyFill="1" applyBorder="1"/>
    <xf numFmtId="3" fontId="0" fillId="0" borderId="0" xfId="0" applyNumberFormat="1"/>
    <xf numFmtId="0" fontId="0" fillId="0" borderId="0" xfId="0" applyAlignment="1">
      <alignment horizontal="center"/>
    </xf>
    <xf numFmtId="0" fontId="21" fillId="0" borderId="29" xfId="0" applyFont="1" applyBorder="1" applyAlignment="1">
      <alignment horizontal="center"/>
    </xf>
    <xf numFmtId="0" fontId="0" fillId="0" borderId="0" xfId="0" applyBorder="1" applyAlignment="1">
      <alignment horizontal="center"/>
    </xf>
    <xf numFmtId="0" fontId="0" fillId="0" borderId="66" xfId="0" applyBorder="1" applyAlignment="1">
      <alignment horizontal="center"/>
    </xf>
    <xf numFmtId="0" fontId="0" fillId="0" borderId="133" xfId="0" applyBorder="1"/>
    <xf numFmtId="0" fontId="0" fillId="0" borderId="134" xfId="0" applyBorder="1" applyAlignment="1">
      <alignment horizontal="center"/>
    </xf>
    <xf numFmtId="0" fontId="0" fillId="0" borderId="134" xfId="0" applyBorder="1"/>
    <xf numFmtId="0" fontId="0" fillId="0" borderId="136" xfId="0" applyBorder="1"/>
    <xf numFmtId="0" fontId="0" fillId="0" borderId="137" xfId="0" applyBorder="1"/>
    <xf numFmtId="0" fontId="0" fillId="0" borderId="138" xfId="0" applyBorder="1" applyAlignment="1">
      <alignment horizontal="center"/>
    </xf>
    <xf numFmtId="0" fontId="0" fillId="0" borderId="138" xfId="0" applyBorder="1"/>
    <xf numFmtId="0" fontId="0" fillId="6" borderId="140" xfId="0" applyFill="1" applyBorder="1"/>
    <xf numFmtId="3" fontId="0" fillId="0" borderId="0" xfId="0" applyNumberFormat="1" applyFont="1" applyBorder="1" applyAlignment="1">
      <alignment horizontal="center"/>
    </xf>
    <xf numFmtId="0" fontId="0" fillId="0" borderId="0" xfId="0" applyAlignment="1">
      <alignment horizontal="center"/>
    </xf>
    <xf numFmtId="0" fontId="21" fillId="0" borderId="29" xfId="0" applyFont="1" applyBorder="1" applyAlignment="1">
      <alignment horizontal="center"/>
    </xf>
    <xf numFmtId="0" fontId="0" fillId="0" borderId="0" xfId="0" applyFont="1" applyAlignment="1">
      <alignment horizontal="center"/>
    </xf>
    <xf numFmtId="0" fontId="0" fillId="5" borderId="48" xfId="0" applyFill="1" applyBorder="1" applyAlignment="1" applyProtection="1">
      <alignment horizontal="left" indent="1"/>
    </xf>
    <xf numFmtId="0" fontId="38" fillId="0" borderId="0" xfId="0" applyFont="1" applyFill="1" applyBorder="1" applyProtection="1"/>
    <xf numFmtId="0" fontId="38" fillId="0" borderId="0" xfId="0" applyFont="1" applyFill="1" applyBorder="1" applyAlignment="1" applyProtection="1">
      <alignment horizontal="center" vertical="center"/>
    </xf>
    <xf numFmtId="0" fontId="6" fillId="0" borderId="0" xfId="0" applyFont="1" applyFill="1" applyBorder="1" applyProtection="1"/>
    <xf numFmtId="0" fontId="40" fillId="0" borderId="0" xfId="0" applyFont="1" applyFill="1" applyBorder="1" applyAlignment="1" applyProtection="1">
      <alignment horizontal="center"/>
    </xf>
    <xf numFmtId="0" fontId="42" fillId="0" borderId="0" xfId="0" applyFont="1" applyFill="1" applyBorder="1" applyAlignment="1" applyProtection="1">
      <alignment vertical="center"/>
    </xf>
    <xf numFmtId="0" fontId="11" fillId="0" borderId="0" xfId="0" applyFont="1" applyFill="1" applyBorder="1" applyAlignment="1" applyProtection="1">
      <alignment vertical="center"/>
    </xf>
    <xf numFmtId="0" fontId="50" fillId="10" borderId="149" xfId="0" applyFont="1" applyFill="1" applyBorder="1" applyAlignment="1">
      <alignment horizontal="center"/>
    </xf>
    <xf numFmtId="0" fontId="8" fillId="0" borderId="0" xfId="0" applyFont="1" applyFill="1" applyBorder="1" applyAlignment="1" applyProtection="1">
      <alignment vertical="center"/>
    </xf>
    <xf numFmtId="49" fontId="10" fillId="0" borderId="0" xfId="0" applyNumberFormat="1" applyFont="1" applyAlignment="1" applyProtection="1">
      <alignment horizontal="left" vertical="center"/>
    </xf>
    <xf numFmtId="49" fontId="11" fillId="0" borderId="0" xfId="0" applyNumberFormat="1" applyFont="1" applyProtection="1"/>
    <xf numFmtId="49" fontId="0" fillId="0" borderId="0" xfId="0" applyNumberFormat="1" applyProtection="1"/>
    <xf numFmtId="0" fontId="21" fillId="0" borderId="29" xfId="0" applyFont="1" applyBorder="1" applyAlignment="1">
      <alignment horizontal="center"/>
    </xf>
    <xf numFmtId="168" fontId="0" fillId="0" borderId="0" xfId="0" applyNumberFormat="1"/>
    <xf numFmtId="168" fontId="0" fillId="0" borderId="25" xfId="0" applyNumberFormat="1" applyBorder="1"/>
    <xf numFmtId="168" fontId="0" fillId="0" borderId="23" xfId="0" applyNumberFormat="1" applyBorder="1"/>
    <xf numFmtId="168" fontId="0" fillId="0" borderId="20" xfId="0" applyNumberFormat="1" applyBorder="1"/>
    <xf numFmtId="0" fontId="0" fillId="5" borderId="46" xfId="0" applyFill="1" applyBorder="1" applyAlignment="1" applyProtection="1">
      <alignment horizontal="left" vertical="center" indent="1"/>
      <protection locked="0"/>
    </xf>
    <xf numFmtId="0" fontId="54" fillId="15" borderId="150" xfId="0" applyFont="1" applyFill="1" applyBorder="1" applyAlignment="1" applyProtection="1">
      <alignment horizontal="center" vertical="center"/>
      <protection locked="0"/>
    </xf>
    <xf numFmtId="0" fontId="54" fillId="15" borderId="8" xfId="0" applyFont="1" applyFill="1" applyBorder="1" applyAlignment="1" applyProtection="1">
      <alignment horizontal="center" vertical="center"/>
      <protection locked="0"/>
    </xf>
    <xf numFmtId="0" fontId="54" fillId="15" borderId="7" xfId="0" applyFont="1" applyFill="1" applyBorder="1" applyAlignment="1" applyProtection="1">
      <alignment horizontal="center" vertical="center"/>
      <protection locked="0"/>
    </xf>
    <xf numFmtId="0" fontId="54" fillId="15" borderId="16" xfId="0" applyFont="1" applyFill="1" applyBorder="1" applyAlignment="1" applyProtection="1">
      <alignment horizontal="center" vertical="center"/>
      <protection locked="0"/>
    </xf>
    <xf numFmtId="49" fontId="9" fillId="12" borderId="152" xfId="0" applyNumberFormat="1" applyFont="1" applyFill="1" applyBorder="1" applyAlignment="1" applyProtection="1">
      <alignment horizontal="left"/>
      <protection locked="0"/>
    </xf>
    <xf numFmtId="49" fontId="9" fillId="12" borderId="5" xfId="0" applyNumberFormat="1" applyFont="1" applyFill="1" applyBorder="1" applyAlignment="1" applyProtection="1">
      <alignment horizontal="left"/>
      <protection locked="0"/>
    </xf>
    <xf numFmtId="0" fontId="59" fillId="0" borderId="0" xfId="0" applyFont="1" applyAlignment="1"/>
    <xf numFmtId="0" fontId="56" fillId="0" borderId="0" xfId="0" applyFont="1" applyFill="1" applyBorder="1" applyAlignment="1">
      <alignment vertical="center" wrapText="1"/>
    </xf>
    <xf numFmtId="0" fontId="55" fillId="0" borderId="0" xfId="0" applyFont="1" applyFill="1" applyBorder="1" applyAlignment="1" applyProtection="1">
      <alignment vertical="center" wrapText="1"/>
    </xf>
    <xf numFmtId="0" fontId="58" fillId="0" borderId="0" xfId="0" applyFont="1" applyFill="1" applyBorder="1" applyAlignment="1" applyProtection="1"/>
    <xf numFmtId="0" fontId="60" fillId="0" borderId="0" xfId="0" applyFont="1" applyFill="1" applyBorder="1" applyAlignment="1" applyProtection="1">
      <alignment vertical="center" wrapText="1"/>
    </xf>
    <xf numFmtId="0" fontId="44" fillId="0" borderId="0" xfId="0" applyFont="1" applyFill="1" applyBorder="1" applyAlignment="1">
      <alignment vertical="center" wrapText="1"/>
    </xf>
    <xf numFmtId="0" fontId="38" fillId="18" borderId="18" xfId="0" applyFont="1" applyFill="1" applyBorder="1"/>
    <xf numFmtId="0" fontId="38" fillId="19" borderId="18" xfId="0" applyFont="1" applyFill="1" applyBorder="1" applyAlignment="1">
      <alignment horizontal="center" vertical="center"/>
    </xf>
    <xf numFmtId="0" fontId="38" fillId="18" borderId="61" xfId="0" applyFont="1" applyFill="1" applyBorder="1"/>
    <xf numFmtId="0" fontId="0" fillId="16" borderId="160" xfId="0" applyFill="1" applyBorder="1"/>
    <xf numFmtId="0" fontId="0" fillId="16" borderId="159" xfId="0" applyFill="1" applyBorder="1" applyAlignment="1">
      <alignment horizontal="center"/>
    </xf>
    <xf numFmtId="0" fontId="71" fillId="0" borderId="0" xfId="0" applyFont="1" applyAlignment="1">
      <alignment horizontal="right" vertical="center" indent="1"/>
    </xf>
    <xf numFmtId="0" fontId="65" fillId="0" borderId="0" xfId="0" applyFont="1" applyAlignment="1" applyProtection="1">
      <alignment horizontal="right" vertical="center" wrapText="1" indent="1"/>
    </xf>
    <xf numFmtId="0" fontId="0" fillId="20" borderId="40" xfId="0" applyFill="1" applyBorder="1" applyAlignment="1" applyProtection="1">
      <alignment horizontal="left" indent="1"/>
      <protection locked="0"/>
    </xf>
    <xf numFmtId="0" fontId="0" fillId="20" borderId="38" xfId="0" applyFill="1" applyBorder="1" applyAlignment="1" applyProtection="1">
      <alignment horizontal="left" indent="1"/>
      <protection locked="0"/>
    </xf>
    <xf numFmtId="0" fontId="0" fillId="20" borderId="42" xfId="0" applyFill="1" applyBorder="1" applyAlignment="1" applyProtection="1">
      <alignment horizontal="left" indent="1"/>
      <protection locked="0"/>
    </xf>
    <xf numFmtId="165" fontId="0" fillId="20" borderId="50" xfId="0" applyNumberFormat="1" applyFill="1" applyBorder="1" applyAlignment="1" applyProtection="1">
      <alignment horizontal="right" indent="2"/>
      <protection locked="0"/>
    </xf>
    <xf numFmtId="0" fontId="0" fillId="20" borderId="98" xfId="0" applyNumberFormat="1" applyFill="1" applyBorder="1" applyAlignment="1" applyProtection="1">
      <alignment horizontal="center" vertical="center"/>
      <protection locked="0"/>
    </xf>
    <xf numFmtId="0" fontId="0" fillId="20" borderId="99" xfId="0" applyNumberFormat="1" applyFill="1" applyBorder="1" applyAlignment="1" applyProtection="1">
      <alignment horizontal="center" vertical="center"/>
      <protection locked="0"/>
    </xf>
    <xf numFmtId="0" fontId="0" fillId="20" borderId="50" xfId="0" applyNumberFormat="1" applyFill="1" applyBorder="1" applyAlignment="1" applyProtection="1">
      <alignment horizontal="center" vertical="center"/>
      <protection locked="0"/>
    </xf>
    <xf numFmtId="0" fontId="0" fillId="20" borderId="79" xfId="0" applyFill="1" applyBorder="1" applyAlignment="1" applyProtection="1">
      <alignment horizontal="left" indent="3"/>
      <protection locked="0"/>
    </xf>
    <xf numFmtId="0" fontId="0" fillId="0" borderId="65" xfId="0" applyBorder="1"/>
    <xf numFmtId="0" fontId="0" fillId="0" borderId="161" xfId="0" applyBorder="1" applyAlignment="1">
      <alignment horizontal="center"/>
    </xf>
    <xf numFmtId="0" fontId="0" fillId="0" borderId="164" xfId="0" applyBorder="1" applyAlignment="1">
      <alignment horizontal="center"/>
    </xf>
    <xf numFmtId="0" fontId="3" fillId="0" borderId="166" xfId="0" applyFont="1" applyBorder="1" applyAlignment="1">
      <alignment horizontal="center"/>
    </xf>
    <xf numFmtId="0" fontId="0" fillId="0" borderId="172" xfId="0" applyBorder="1" applyAlignment="1">
      <alignment horizontal="center"/>
    </xf>
    <xf numFmtId="0" fontId="3" fillId="0" borderId="168" xfId="0" applyFont="1" applyBorder="1" applyAlignment="1">
      <alignment horizontal="center"/>
    </xf>
    <xf numFmtId="0" fontId="0" fillId="0" borderId="173" xfId="0" applyBorder="1" applyAlignment="1">
      <alignment horizontal="center"/>
    </xf>
    <xf numFmtId="0" fontId="3" fillId="0" borderId="170" xfId="0" applyFont="1" applyBorder="1" applyAlignment="1">
      <alignment horizontal="center"/>
    </xf>
    <xf numFmtId="0" fontId="0" fillId="0" borderId="174" xfId="0" applyBorder="1" applyAlignment="1">
      <alignment horizontal="center"/>
    </xf>
    <xf numFmtId="0" fontId="0" fillId="0" borderId="175" xfId="0" applyBorder="1"/>
    <xf numFmtId="0" fontId="0" fillId="0" borderId="176" xfId="0" applyBorder="1"/>
    <xf numFmtId="0" fontId="0" fillId="0" borderId="177" xfId="0" applyBorder="1"/>
    <xf numFmtId="0" fontId="0" fillId="0" borderId="0" xfId="0" applyBorder="1" applyAlignment="1">
      <alignment horizontal="center"/>
    </xf>
    <xf numFmtId="0" fontId="0" fillId="0" borderId="0" xfId="0" applyAlignment="1">
      <alignment horizontal="center"/>
    </xf>
    <xf numFmtId="0" fontId="21" fillId="0" borderId="29" xfId="0" applyFont="1" applyBorder="1" applyAlignment="1">
      <alignment horizontal="center"/>
    </xf>
    <xf numFmtId="0" fontId="0" fillId="0" borderId="66" xfId="0" applyBorder="1" applyAlignment="1">
      <alignment horizontal="center"/>
    </xf>
    <xf numFmtId="0" fontId="76" fillId="0" borderId="0" xfId="0" applyFont="1" applyAlignment="1">
      <alignment horizontal="center"/>
    </xf>
    <xf numFmtId="0" fontId="75" fillId="0" borderId="166" xfId="0" applyFont="1" applyBorder="1" applyAlignment="1">
      <alignment horizontal="center"/>
    </xf>
    <xf numFmtId="0" fontId="75" fillId="0" borderId="172" xfId="0" applyFont="1" applyBorder="1" applyAlignment="1">
      <alignment horizontal="center"/>
    </xf>
    <xf numFmtId="0" fontId="75" fillId="0" borderId="175" xfId="0" applyFont="1" applyBorder="1"/>
    <xf numFmtId="0" fontId="75" fillId="0" borderId="161" xfId="0" applyFont="1" applyBorder="1" applyAlignment="1">
      <alignment horizontal="center"/>
    </xf>
    <xf numFmtId="0" fontId="75" fillId="0" borderId="162" xfId="0" applyFont="1" applyBorder="1" applyAlignment="1">
      <alignment horizontal="left"/>
    </xf>
    <xf numFmtId="0" fontId="75" fillId="0" borderId="168" xfId="0" applyFont="1" applyBorder="1" applyAlignment="1">
      <alignment horizontal="center"/>
    </xf>
    <xf numFmtId="0" fontId="75" fillId="0" borderId="173" xfId="0" applyFont="1" applyBorder="1" applyAlignment="1">
      <alignment horizontal="center"/>
    </xf>
    <xf numFmtId="0" fontId="75" fillId="0" borderId="176" xfId="0" applyFont="1" applyBorder="1"/>
    <xf numFmtId="0" fontId="75" fillId="0" borderId="65" xfId="0" applyFont="1" applyBorder="1" applyAlignment="1">
      <alignment horizontal="center"/>
    </xf>
    <xf numFmtId="0" fontId="75" fillId="0" borderId="163" xfId="0" applyFont="1" applyBorder="1" applyAlignment="1">
      <alignment horizontal="left"/>
    </xf>
    <xf numFmtId="0" fontId="75" fillId="0" borderId="170" xfId="0" applyFont="1" applyBorder="1" applyAlignment="1">
      <alignment horizontal="center"/>
    </xf>
    <xf numFmtId="0" fontId="75" fillId="0" borderId="174" xfId="0" applyFont="1" applyBorder="1" applyAlignment="1">
      <alignment horizontal="center"/>
    </xf>
    <xf numFmtId="0" fontId="75" fillId="0" borderId="177" xfId="0" applyFont="1" applyBorder="1"/>
    <xf numFmtId="0" fontId="75" fillId="0" borderId="164" xfId="0" applyFont="1" applyBorder="1" applyAlignment="1">
      <alignment horizontal="center"/>
    </xf>
    <xf numFmtId="0" fontId="75" fillId="0" borderId="165" xfId="0" applyFont="1" applyBorder="1" applyAlignment="1">
      <alignment horizontal="left"/>
    </xf>
    <xf numFmtId="0" fontId="65" fillId="0" borderId="169" xfId="0" applyFont="1" applyBorder="1" applyAlignment="1">
      <alignment horizontal="center"/>
    </xf>
    <xf numFmtId="0" fontId="65" fillId="0" borderId="167" xfId="0" applyFont="1" applyBorder="1" applyAlignment="1">
      <alignment horizontal="center"/>
    </xf>
    <xf numFmtId="0" fontId="65" fillId="0" borderId="171" xfId="0" applyFont="1" applyBorder="1" applyAlignment="1">
      <alignment horizontal="center"/>
    </xf>
    <xf numFmtId="0" fontId="0" fillId="0" borderId="0" xfId="0" applyBorder="1" applyAlignment="1">
      <alignment horizontal="center"/>
    </xf>
    <xf numFmtId="0" fontId="0" fillId="0" borderId="0" xfId="0" applyAlignment="1">
      <alignment horizontal="center"/>
    </xf>
    <xf numFmtId="0" fontId="57" fillId="5" borderId="144" xfId="0" applyFont="1" applyFill="1" applyBorder="1" applyAlignment="1" applyProtection="1">
      <alignment vertical="center" wrapText="1"/>
    </xf>
    <xf numFmtId="0" fontId="57" fillId="5" borderId="0" xfId="0" applyFont="1" applyFill="1" applyBorder="1" applyAlignment="1" applyProtection="1">
      <alignment vertical="center" wrapText="1"/>
    </xf>
    <xf numFmtId="0" fontId="57" fillId="5" borderId="145" xfId="0" applyFont="1" applyFill="1" applyBorder="1" applyAlignment="1" applyProtection="1">
      <alignment vertical="center" wrapText="1"/>
    </xf>
    <xf numFmtId="0" fontId="57" fillId="5" borderId="146" xfId="0" applyFont="1" applyFill="1" applyBorder="1" applyAlignment="1" applyProtection="1">
      <alignment vertical="center" wrapText="1"/>
    </xf>
    <xf numFmtId="0" fontId="57" fillId="5" borderId="147" xfId="0" applyFont="1" applyFill="1" applyBorder="1" applyAlignment="1" applyProtection="1">
      <alignment vertical="center" wrapText="1"/>
    </xf>
    <xf numFmtId="0" fontId="57" fillId="5" borderId="148" xfId="0" applyFont="1" applyFill="1" applyBorder="1" applyAlignment="1" applyProtection="1">
      <alignment vertical="center" wrapText="1"/>
    </xf>
    <xf numFmtId="0" fontId="57" fillId="0" borderId="0" xfId="0" applyFont="1" applyFill="1" applyBorder="1" applyAlignment="1" applyProtection="1">
      <alignment vertical="center" wrapText="1"/>
    </xf>
    <xf numFmtId="0" fontId="0" fillId="5" borderId="144" xfId="0" applyFill="1" applyBorder="1" applyProtection="1"/>
    <xf numFmtId="0" fontId="0" fillId="5" borderId="0" xfId="0" applyFill="1" applyBorder="1" applyProtection="1"/>
    <xf numFmtId="0" fontId="0" fillId="5" borderId="145" xfId="0" applyFill="1" applyBorder="1" applyProtection="1"/>
    <xf numFmtId="0" fontId="78" fillId="0" borderId="0" xfId="0" applyFont="1" applyAlignment="1">
      <alignment horizontal="right" indent="2"/>
    </xf>
    <xf numFmtId="0" fontId="78" fillId="0" borderId="0" xfId="0" applyFont="1" applyAlignment="1" applyProtection="1">
      <alignment horizontal="left" indent="2"/>
    </xf>
    <xf numFmtId="0" fontId="0" fillId="0" borderId="0" xfId="0" applyBorder="1" applyAlignment="1"/>
    <xf numFmtId="0" fontId="0" fillId="0" borderId="66" xfId="0" applyBorder="1" applyAlignment="1"/>
    <xf numFmtId="0" fontId="0" fillId="0" borderId="0" xfId="0" applyBorder="1" applyAlignment="1">
      <alignment horizontal="center"/>
    </xf>
    <xf numFmtId="0" fontId="0" fillId="0" borderId="161" xfId="0" applyBorder="1" applyAlignment="1">
      <alignment horizontal="left"/>
    </xf>
    <xf numFmtId="0" fontId="0" fillId="0" borderId="65" xfId="0" applyBorder="1" applyAlignment="1">
      <alignment horizontal="left"/>
    </xf>
    <xf numFmtId="0" fontId="0" fillId="0" borderId="164" xfId="0" applyBorder="1" applyAlignment="1">
      <alignment horizontal="left"/>
    </xf>
    <xf numFmtId="0" fontId="0" fillId="0" borderId="167" xfId="0" applyBorder="1" applyAlignment="1">
      <alignment horizontal="center"/>
    </xf>
    <xf numFmtId="0" fontId="0" fillId="0" borderId="169" xfId="0" applyBorder="1" applyAlignment="1">
      <alignment horizontal="center"/>
    </xf>
    <xf numFmtId="0" fontId="0" fillId="0" borderId="171" xfId="0" applyBorder="1" applyAlignment="1">
      <alignment horizontal="center"/>
    </xf>
    <xf numFmtId="0" fontId="0" fillId="14" borderId="89" xfId="0" applyFill="1" applyBorder="1" applyAlignment="1">
      <alignment vertical="center"/>
    </xf>
    <xf numFmtId="0" fontId="3" fillId="14" borderId="91" xfId="0" applyFont="1" applyFill="1" applyBorder="1"/>
    <xf numFmtId="0" fontId="0" fillId="14" borderId="91" xfId="0" applyFill="1" applyBorder="1" applyAlignment="1">
      <alignment vertical="center"/>
    </xf>
    <xf numFmtId="0" fontId="0" fillId="14" borderId="92" xfId="0" applyFill="1" applyBorder="1" applyAlignment="1">
      <alignment vertical="center"/>
    </xf>
    <xf numFmtId="0" fontId="0" fillId="0" borderId="0" xfId="0" applyBorder="1" applyAlignment="1">
      <alignment horizontal="center"/>
    </xf>
    <xf numFmtId="0" fontId="0" fillId="0" borderId="134" xfId="0" quotePrefix="1" applyBorder="1" applyAlignment="1">
      <alignment horizontal="center"/>
    </xf>
    <xf numFmtId="0" fontId="0" fillId="0" borderId="0" xfId="0" quotePrefix="1" applyBorder="1" applyAlignment="1">
      <alignment horizontal="center"/>
    </xf>
    <xf numFmtId="0" fontId="0" fillId="0" borderId="138" xfId="0" quotePrefix="1" applyBorder="1" applyAlignment="1">
      <alignment horizontal="center"/>
    </xf>
    <xf numFmtId="0" fontId="0" fillId="0" borderId="135" xfId="0" applyBorder="1" applyAlignment="1">
      <alignment horizontal="center"/>
    </xf>
    <xf numFmtId="0" fontId="0" fillId="0" borderId="44" xfId="0" applyBorder="1" applyAlignment="1">
      <alignment horizontal="center"/>
    </xf>
    <xf numFmtId="0" fontId="0" fillId="0" borderId="139" xfId="0" applyBorder="1" applyAlignment="1">
      <alignment horizontal="center"/>
    </xf>
    <xf numFmtId="0" fontId="75" fillId="0" borderId="180" xfId="0" applyFont="1" applyBorder="1" applyAlignment="1">
      <alignment horizontal="center"/>
    </xf>
    <xf numFmtId="0" fontId="75" fillId="0" borderId="181" xfId="0" applyFont="1" applyBorder="1" applyAlignment="1">
      <alignment horizontal="center"/>
    </xf>
    <xf numFmtId="0" fontId="75" fillId="0" borderId="182" xfId="0" applyFont="1" applyBorder="1" applyAlignment="1">
      <alignment horizontal="center"/>
    </xf>
    <xf numFmtId="0" fontId="75" fillId="0" borderId="183" xfId="0" applyFont="1" applyBorder="1" applyAlignment="1">
      <alignment horizontal="center"/>
    </xf>
    <xf numFmtId="0" fontId="75" fillId="0" borderId="184" xfId="0" applyFont="1" applyBorder="1" applyAlignment="1">
      <alignment horizontal="center"/>
    </xf>
    <xf numFmtId="0" fontId="75" fillId="0" borderId="185" xfId="0" applyFont="1" applyBorder="1" applyAlignment="1">
      <alignment horizontal="center"/>
    </xf>
    <xf numFmtId="0" fontId="40" fillId="0" borderId="166" xfId="0" applyFont="1" applyBorder="1" applyAlignment="1">
      <alignment horizontal="center"/>
    </xf>
    <xf numFmtId="0" fontId="40" fillId="0" borderId="168" xfId="0" applyFont="1" applyBorder="1" applyAlignment="1">
      <alignment horizontal="center"/>
    </xf>
    <xf numFmtId="0" fontId="40" fillId="0" borderId="170" xfId="0" applyFont="1" applyBorder="1" applyAlignment="1">
      <alignment horizontal="center"/>
    </xf>
    <xf numFmtId="0" fontId="0" fillId="0" borderId="0" xfId="0" applyFill="1" applyAlignment="1">
      <alignment vertical="center"/>
    </xf>
    <xf numFmtId="0" fontId="10" fillId="0" borderId="0" xfId="0" applyFont="1" applyFill="1" applyBorder="1" applyAlignment="1" applyProtection="1">
      <alignment horizontal="center" vertical="center"/>
    </xf>
    <xf numFmtId="0" fontId="66" fillId="0" borderId="0" xfId="0" applyFont="1" applyBorder="1" applyAlignment="1" applyProtection="1">
      <alignment vertical="center"/>
    </xf>
    <xf numFmtId="0" fontId="47" fillId="0" borderId="0" xfId="0" applyFont="1" applyFill="1" applyBorder="1" applyProtection="1"/>
    <xf numFmtId="0" fontId="10" fillId="0" borderId="0" xfId="0" applyFont="1" applyFill="1" applyBorder="1" applyProtection="1"/>
    <xf numFmtId="166" fontId="6" fillId="0" borderId="0" xfId="0" applyNumberFormat="1" applyFont="1" applyFill="1" applyBorder="1" applyAlignment="1" applyProtection="1"/>
    <xf numFmtId="0" fontId="69" fillId="0" borderId="0" xfId="0" applyFont="1" applyFill="1" applyBorder="1" applyAlignment="1" applyProtection="1"/>
    <xf numFmtId="0" fontId="63" fillId="0" borderId="0" xfId="0" applyFont="1" applyFill="1" applyBorder="1" applyAlignment="1" applyProtection="1">
      <alignment vertical="center"/>
    </xf>
    <xf numFmtId="0" fontId="49" fillId="0" borderId="0" xfId="0" applyFont="1" applyFill="1" applyBorder="1" applyAlignment="1" applyProtection="1">
      <alignment vertical="center"/>
    </xf>
    <xf numFmtId="0" fontId="0" fillId="0" borderId="0" xfId="0" applyFill="1" applyBorder="1" applyAlignment="1" applyProtection="1"/>
    <xf numFmtId="0" fontId="11" fillId="0" borderId="0" xfId="0" applyFont="1" applyFill="1" applyBorder="1" applyProtection="1"/>
    <xf numFmtId="0" fontId="9" fillId="0" borderId="0" xfId="0" applyFont="1" applyFill="1" applyBorder="1" applyProtection="1"/>
    <xf numFmtId="0" fontId="15" fillId="0" borderId="0" xfId="0" applyFont="1" applyFill="1" applyBorder="1" applyAlignment="1" applyProtection="1">
      <alignment horizontal="center"/>
    </xf>
    <xf numFmtId="0" fontId="14" fillId="0" borderId="0" xfId="0" applyFont="1" applyFill="1" applyBorder="1" applyAlignment="1" applyProtection="1"/>
    <xf numFmtId="0" fontId="61" fillId="0" borderId="0" xfId="0" applyFont="1" applyFill="1" applyBorder="1" applyAlignment="1" applyProtection="1">
      <alignment horizontal="center"/>
    </xf>
    <xf numFmtId="0" fontId="14" fillId="0" borderId="0" xfId="0" applyFont="1" applyFill="1" applyBorder="1" applyAlignment="1" applyProtection="1">
      <alignment horizontal="left" indent="1"/>
    </xf>
    <xf numFmtId="0" fontId="14" fillId="0" borderId="0" xfId="0" applyFont="1" applyFill="1" applyBorder="1" applyAlignment="1" applyProtection="1">
      <alignment horizontal="left"/>
    </xf>
    <xf numFmtId="0" fontId="69" fillId="0" borderId="0" xfId="0" applyFont="1" applyFill="1" applyBorder="1" applyAlignment="1" applyProtection="1">
      <alignment vertical="center"/>
    </xf>
    <xf numFmtId="0" fontId="62" fillId="0" borderId="0" xfId="0" applyFont="1" applyFill="1" applyBorder="1" applyAlignment="1" applyProtection="1"/>
    <xf numFmtId="0" fontId="67" fillId="0" borderId="0" xfId="0" applyFont="1" applyFill="1" applyBorder="1" applyAlignment="1" applyProtection="1"/>
    <xf numFmtId="0" fontId="39" fillId="0" borderId="0" xfId="0" applyFont="1" applyFill="1" applyBorder="1" applyAlignment="1" applyProtection="1"/>
    <xf numFmtId="0" fontId="6" fillId="0" borderId="0" xfId="0" applyFont="1" applyFill="1" applyBorder="1" applyAlignment="1" applyProtection="1"/>
    <xf numFmtId="0" fontId="14" fillId="0" borderId="0" xfId="0" applyFont="1" applyFill="1" applyBorder="1" applyAlignment="1" applyProtection="1">
      <alignment vertical="top"/>
    </xf>
    <xf numFmtId="0" fontId="64" fillId="0" borderId="0" xfId="0" applyFont="1" applyAlignment="1" applyProtection="1"/>
    <xf numFmtId="0" fontId="0" fillId="2" borderId="186" xfId="0" applyFill="1" applyBorder="1" applyAlignment="1" applyProtection="1">
      <alignment horizontal="center"/>
      <protection locked="0"/>
    </xf>
    <xf numFmtId="0" fontId="0" fillId="2" borderId="187" xfId="0" applyFill="1" applyBorder="1" applyAlignment="1" applyProtection="1">
      <alignment horizontal="center"/>
      <protection locked="0"/>
    </xf>
    <xf numFmtId="165" fontId="0" fillId="20" borderId="187" xfId="0" applyNumberFormat="1" applyFill="1" applyBorder="1" applyAlignment="1" applyProtection="1">
      <alignment horizontal="right" indent="2"/>
      <protection locked="0"/>
    </xf>
    <xf numFmtId="165" fontId="0" fillId="0" borderId="188" xfId="0" applyNumberFormat="1" applyBorder="1" applyAlignment="1">
      <alignment horizontal="right" indent="2"/>
    </xf>
    <xf numFmtId="0" fontId="0" fillId="20" borderId="189" xfId="0" applyNumberFormat="1" applyFill="1" applyBorder="1" applyAlignment="1" applyProtection="1">
      <alignment horizontal="center" vertical="center"/>
      <protection locked="0"/>
    </xf>
    <xf numFmtId="0" fontId="0" fillId="0" borderId="187" xfId="0" applyFill="1" applyBorder="1" applyAlignment="1" applyProtection="1">
      <alignment horizontal="left" indent="1"/>
    </xf>
    <xf numFmtId="0" fontId="0" fillId="0" borderId="190" xfId="0" applyFill="1" applyBorder="1" applyAlignment="1">
      <alignment horizontal="left" indent="1"/>
    </xf>
    <xf numFmtId="0" fontId="0" fillId="20" borderId="191" xfId="0" applyFill="1" applyBorder="1" applyAlignment="1" applyProtection="1">
      <alignment horizontal="left" indent="1"/>
      <protection locked="0"/>
    </xf>
    <xf numFmtId="0" fontId="0" fillId="0" borderId="193" xfId="0" applyFill="1" applyBorder="1" applyAlignment="1">
      <alignment horizontal="center"/>
    </xf>
    <xf numFmtId="0" fontId="0" fillId="0" borderId="194" xfId="0" applyFill="1" applyBorder="1" applyAlignment="1">
      <alignment horizontal="left" indent="1"/>
    </xf>
    <xf numFmtId="0" fontId="0" fillId="0" borderId="192" xfId="0" applyFill="1" applyBorder="1" applyAlignment="1">
      <alignment horizontal="center"/>
    </xf>
    <xf numFmtId="0" fontId="0" fillId="0" borderId="192" xfId="0" applyFill="1" applyBorder="1" applyAlignment="1">
      <alignment horizontal="left" indent="1"/>
    </xf>
    <xf numFmtId="0" fontId="0" fillId="0" borderId="0" xfId="0" quotePrefix="1" applyFill="1" applyBorder="1" applyAlignment="1">
      <alignment horizontal="left" indent="1"/>
    </xf>
    <xf numFmtId="0" fontId="12" fillId="22" borderId="155" xfId="0" applyFont="1" applyFill="1" applyBorder="1" applyAlignment="1" applyProtection="1">
      <alignment horizontal="center" vertical="center"/>
    </xf>
    <xf numFmtId="0" fontId="12" fillId="22" borderId="156" xfId="0" applyFont="1" applyFill="1" applyBorder="1" applyAlignment="1" applyProtection="1">
      <alignment horizontal="left" vertical="center"/>
    </xf>
    <xf numFmtId="0" fontId="12" fillId="22" borderId="157" xfId="0" applyFont="1" applyFill="1" applyBorder="1" applyAlignment="1" applyProtection="1">
      <alignment horizontal="center" vertical="center"/>
    </xf>
    <xf numFmtId="0" fontId="12" fillId="22" borderId="158" xfId="0" applyFont="1" applyFill="1" applyBorder="1" applyAlignment="1" applyProtection="1">
      <alignment horizontal="left" vertical="top"/>
    </xf>
    <xf numFmtId="0" fontId="12" fillId="23" borderId="153" xfId="0" applyFont="1" applyFill="1" applyBorder="1" applyAlignment="1" applyProtection="1">
      <alignment horizontal="center" vertical="center"/>
    </xf>
    <xf numFmtId="0" fontId="12" fillId="23" borderId="154" xfId="0" applyFont="1" applyFill="1" applyBorder="1" applyAlignment="1" applyProtection="1">
      <alignment horizontal="left" vertical="center"/>
    </xf>
    <xf numFmtId="0" fontId="12" fillId="23" borderId="155" xfId="0" applyFont="1" applyFill="1" applyBorder="1" applyAlignment="1" applyProtection="1">
      <alignment horizontal="center" vertical="center"/>
    </xf>
    <xf numFmtId="0" fontId="12" fillId="23" borderId="156" xfId="0" applyFont="1" applyFill="1" applyBorder="1" applyAlignment="1" applyProtection="1">
      <alignment horizontal="left" vertical="center"/>
    </xf>
    <xf numFmtId="0" fontId="44" fillId="0" borderId="0" xfId="0" applyFont="1" applyFill="1" applyBorder="1" applyAlignment="1" applyProtection="1">
      <alignment vertical="center" wrapText="1"/>
    </xf>
    <xf numFmtId="49" fontId="9" fillId="0" borderId="0" xfId="0" applyNumberFormat="1" applyFont="1" applyFill="1" applyBorder="1" applyAlignment="1" applyProtection="1">
      <alignment horizontal="left"/>
    </xf>
    <xf numFmtId="0" fontId="54" fillId="0" borderId="0" xfId="0" applyFont="1" applyFill="1" applyBorder="1" applyAlignment="1" applyProtection="1">
      <alignment horizontal="center" vertical="center"/>
    </xf>
    <xf numFmtId="0" fontId="0" fillId="0" borderId="0" xfId="0" applyBorder="1" applyAlignment="1">
      <alignment horizontal="center"/>
    </xf>
    <xf numFmtId="0" fontId="0" fillId="0" borderId="0" xfId="0" applyAlignment="1">
      <alignment horizontal="center"/>
    </xf>
    <xf numFmtId="0" fontId="0" fillId="16" borderId="160" xfId="0" applyFill="1" applyBorder="1" applyAlignment="1">
      <alignment horizontal="center"/>
    </xf>
    <xf numFmtId="0" fontId="0" fillId="0" borderId="0" xfId="0" applyBorder="1" applyAlignment="1">
      <alignment horizontal="center"/>
    </xf>
    <xf numFmtId="0" fontId="0" fillId="0" borderId="0" xfId="0" applyAlignment="1">
      <alignment horizontal="center"/>
    </xf>
    <xf numFmtId="0" fontId="21" fillId="0" borderId="29" xfId="0" applyFont="1" applyBorder="1" applyAlignment="1">
      <alignment horizontal="center"/>
    </xf>
    <xf numFmtId="0" fontId="81" fillId="0" borderId="0" xfId="0" applyFont="1" applyAlignment="1" applyProtection="1">
      <alignment horizontal="right" vertical="top" wrapText="1"/>
    </xf>
    <xf numFmtId="0" fontId="0" fillId="0" borderId="107" xfId="0" applyBorder="1"/>
    <xf numFmtId="0" fontId="0" fillId="0" borderId="195" xfId="0" applyBorder="1"/>
    <xf numFmtId="0" fontId="0" fillId="0" borderId="196" xfId="0" applyBorder="1" applyProtection="1"/>
    <xf numFmtId="0" fontId="73" fillId="0" borderId="0" xfId="0" applyFont="1" applyAlignment="1">
      <alignment horizontal="center"/>
    </xf>
    <xf numFmtId="0" fontId="19" fillId="0" borderId="0" xfId="0" applyFont="1" applyBorder="1" applyAlignment="1">
      <alignment horizontal="center" vertical="top"/>
    </xf>
    <xf numFmtId="0" fontId="48" fillId="0" borderId="0" xfId="0" applyFont="1" applyFill="1" applyAlignment="1" applyProtection="1">
      <alignment horizontal="center" vertical="center"/>
    </xf>
    <xf numFmtId="0" fontId="28" fillId="0" borderId="0" xfId="0" applyFont="1" applyAlignment="1" applyProtection="1">
      <alignment vertical="top" wrapText="1"/>
    </xf>
    <xf numFmtId="0" fontId="34" fillId="0" borderId="0" xfId="0" applyFont="1" applyAlignment="1" applyProtection="1">
      <alignment horizontal="center"/>
    </xf>
    <xf numFmtId="0" fontId="21" fillId="0" borderId="197" xfId="0" applyFont="1" applyBorder="1" applyAlignment="1" applyProtection="1">
      <alignment horizontal="center" vertical="center" wrapText="1"/>
    </xf>
    <xf numFmtId="0" fontId="3" fillId="0" borderId="198" xfId="0" applyFont="1" applyBorder="1" applyAlignment="1" applyProtection="1">
      <alignment horizontal="center" vertical="center"/>
    </xf>
    <xf numFmtId="169" fontId="3" fillId="0" borderId="200" xfId="0" applyNumberFormat="1" applyFont="1" applyFill="1" applyBorder="1" applyAlignment="1" applyProtection="1">
      <alignment horizontal="right" indent="2"/>
    </xf>
    <xf numFmtId="0" fontId="0" fillId="2" borderId="201" xfId="0" applyFill="1" applyBorder="1" applyAlignment="1" applyProtection="1">
      <alignment horizontal="left" indent="1"/>
    </xf>
    <xf numFmtId="0" fontId="0" fillId="0" borderId="201" xfId="0" applyFill="1" applyBorder="1" applyAlignment="1" applyProtection="1">
      <alignment horizontal="center"/>
    </xf>
    <xf numFmtId="169" fontId="3" fillId="0" borderId="203" xfId="0" applyNumberFormat="1" applyFont="1" applyFill="1" applyBorder="1" applyAlignment="1" applyProtection="1">
      <alignment horizontal="right" indent="2"/>
    </xf>
    <xf numFmtId="0" fontId="0" fillId="0" borderId="204" xfId="0" applyFill="1" applyBorder="1" applyAlignment="1" applyProtection="1">
      <alignment horizontal="left" indent="1"/>
    </xf>
    <xf numFmtId="0" fontId="0" fillId="0" borderId="204" xfId="0" applyFill="1" applyBorder="1" applyAlignment="1" applyProtection="1">
      <alignment horizontal="center"/>
    </xf>
    <xf numFmtId="0" fontId="0" fillId="0" borderId="205" xfId="0" applyFill="1" applyBorder="1" applyAlignment="1" applyProtection="1">
      <alignment horizontal="center"/>
    </xf>
    <xf numFmtId="0" fontId="88" fillId="0" borderId="0" xfId="0" applyFont="1" applyAlignment="1">
      <alignment horizontal="center" vertical="center"/>
    </xf>
    <xf numFmtId="0" fontId="0" fillId="5" borderId="207" xfId="0" applyFill="1" applyBorder="1" applyAlignment="1" applyProtection="1">
      <alignment horizontal="center"/>
      <protection locked="0"/>
    </xf>
    <xf numFmtId="0" fontId="0" fillId="24" borderId="0" xfId="0" applyFill="1" applyAlignment="1">
      <alignment horizontal="left" indent="1"/>
    </xf>
    <xf numFmtId="0" fontId="0" fillId="5" borderId="208" xfId="0" applyFill="1" applyBorder="1" applyAlignment="1" applyProtection="1">
      <alignment horizontal="center"/>
      <protection locked="0"/>
    </xf>
    <xf numFmtId="0" fontId="0" fillId="25" borderId="0" xfId="0" applyFill="1" applyAlignment="1">
      <alignment horizontal="left" indent="1"/>
    </xf>
    <xf numFmtId="0" fontId="0" fillId="26" borderId="0" xfId="0" applyFill="1" applyAlignment="1">
      <alignment horizontal="left" indent="1"/>
    </xf>
    <xf numFmtId="0" fontId="0" fillId="5" borderId="209" xfId="0" applyFill="1" applyBorder="1" applyAlignment="1" applyProtection="1">
      <alignment horizontal="center"/>
      <protection locked="0"/>
    </xf>
    <xf numFmtId="0" fontId="0" fillId="27" borderId="0" xfId="0" applyFill="1" applyAlignment="1">
      <alignment horizontal="left" indent="1"/>
    </xf>
    <xf numFmtId="0" fontId="89" fillId="7" borderId="203" xfId="0" applyFont="1" applyFill="1" applyBorder="1" applyAlignment="1" applyProtection="1">
      <alignment horizontal="left" indent="1"/>
    </xf>
    <xf numFmtId="0" fontId="0" fillId="7" borderId="204" xfId="0" applyFill="1" applyBorder="1" applyAlignment="1" applyProtection="1">
      <alignment horizontal="left" indent="1"/>
    </xf>
    <xf numFmtId="0" fontId="3" fillId="7" borderId="204" xfId="0" applyFont="1" applyFill="1" applyBorder="1" applyAlignment="1" applyProtection="1">
      <alignment horizontal="center"/>
    </xf>
    <xf numFmtId="0" fontId="3" fillId="7" borderId="205" xfId="0" applyFont="1" applyFill="1" applyBorder="1" applyAlignment="1" applyProtection="1">
      <alignment horizontal="center"/>
    </xf>
    <xf numFmtId="169" fontId="3" fillId="0" borderId="210" xfId="0" applyNumberFormat="1" applyFont="1" applyFill="1" applyBorder="1" applyAlignment="1" applyProtection="1">
      <alignment horizontal="right" indent="2"/>
    </xf>
    <xf numFmtId="0" fontId="0" fillId="0" borderId="206" xfId="0" applyFill="1" applyBorder="1" applyAlignment="1" applyProtection="1">
      <alignment horizontal="center"/>
    </xf>
    <xf numFmtId="0" fontId="0" fillId="0" borderId="0" xfId="0" applyFill="1" applyProtection="1"/>
    <xf numFmtId="0" fontId="0" fillId="2" borderId="206" xfId="0" applyFill="1" applyBorder="1" applyAlignment="1" applyProtection="1">
      <alignment horizontal="left" indent="1"/>
    </xf>
    <xf numFmtId="169" fontId="3" fillId="0" borderId="212" xfId="0" applyNumberFormat="1" applyFont="1" applyFill="1" applyBorder="1" applyAlignment="1" applyProtection="1">
      <alignment horizontal="right" indent="2"/>
    </xf>
    <xf numFmtId="0" fontId="0" fillId="2" borderId="213" xfId="0" applyFill="1" applyBorder="1" applyAlignment="1" applyProtection="1">
      <alignment horizontal="left" indent="1"/>
    </xf>
    <xf numFmtId="0" fontId="0" fillId="0" borderId="213" xfId="0" applyFill="1" applyBorder="1" applyAlignment="1" applyProtection="1">
      <alignment horizontal="center"/>
    </xf>
    <xf numFmtId="0" fontId="3" fillId="0" borderId="0" xfId="0" applyFont="1" applyProtection="1"/>
    <xf numFmtId="0" fontId="0" fillId="0" borderId="0" xfId="0" applyAlignment="1" applyProtection="1">
      <alignment horizontal="center"/>
    </xf>
    <xf numFmtId="0" fontId="0" fillId="14" borderId="0" xfId="0" applyFill="1" applyBorder="1" applyAlignment="1" applyProtection="1">
      <alignment horizontal="center"/>
    </xf>
    <xf numFmtId="0" fontId="0" fillId="0" borderId="35" xfId="0" applyBorder="1"/>
    <xf numFmtId="0" fontId="0" fillId="0" borderId="35" xfId="0" applyBorder="1" applyAlignment="1">
      <alignment wrapText="1"/>
    </xf>
    <xf numFmtId="0" fontId="0" fillId="2" borderId="37" xfId="0" applyFill="1" applyBorder="1" applyAlignment="1">
      <alignment horizontal="left" indent="1"/>
    </xf>
    <xf numFmtId="0" fontId="0" fillId="2" borderId="37" xfId="0" applyFill="1" applyBorder="1" applyAlignment="1" applyProtection="1">
      <alignment horizontal="left" wrapText="1" indent="1"/>
      <protection locked="0"/>
    </xf>
    <xf numFmtId="0" fontId="0" fillId="6" borderId="38" xfId="0" applyFill="1" applyBorder="1" applyAlignment="1" applyProtection="1">
      <alignment horizontal="left" wrapText="1" indent="1"/>
      <protection locked="0"/>
    </xf>
    <xf numFmtId="0" fontId="0" fillId="10" borderId="38" xfId="0" applyFill="1" applyBorder="1" applyAlignment="1" applyProtection="1">
      <alignment horizontal="left" wrapText="1" indent="1"/>
      <protection locked="0"/>
    </xf>
    <xf numFmtId="0" fontId="0" fillId="11" borderId="38" xfId="0" applyFill="1" applyBorder="1" applyAlignment="1" applyProtection="1">
      <alignment horizontal="left" wrapText="1" indent="1"/>
      <protection locked="0"/>
    </xf>
    <xf numFmtId="0" fontId="0" fillId="0" borderId="36" xfId="0" applyFill="1" applyBorder="1"/>
    <xf numFmtId="0" fontId="0" fillId="0" borderId="36" xfId="0" applyFill="1" applyBorder="1" applyAlignment="1" applyProtection="1">
      <alignment horizontal="left" vertical="center" wrapText="1" indent="1"/>
      <protection locked="0"/>
    </xf>
    <xf numFmtId="0" fontId="0" fillId="28" borderId="204" xfId="0" applyFill="1" applyBorder="1" applyAlignment="1" applyProtection="1">
      <alignment horizontal="left" indent="1"/>
      <protection locked="0"/>
    </xf>
    <xf numFmtId="0" fontId="0" fillId="28" borderId="216" xfId="0" applyFill="1" applyBorder="1" applyAlignment="1" applyProtection="1">
      <alignment horizontal="left" indent="1"/>
      <protection locked="0"/>
    </xf>
    <xf numFmtId="0" fontId="0" fillId="28" borderId="204" xfId="0" applyFill="1" applyBorder="1" applyAlignment="1" applyProtection="1">
      <alignment horizontal="left" vertical="center" wrapText="1" indent="1"/>
      <protection locked="0"/>
    </xf>
    <xf numFmtId="0" fontId="0" fillId="28" borderId="217" xfId="0" applyFill="1" applyBorder="1" applyAlignment="1" applyProtection="1">
      <alignment horizontal="left" vertical="center" indent="1"/>
      <protection locked="0"/>
    </xf>
    <xf numFmtId="0" fontId="0" fillId="28" borderId="0" xfId="0" applyFill="1" applyBorder="1" applyAlignment="1" applyProtection="1">
      <alignment horizontal="left" vertical="center" indent="1"/>
      <protection locked="0"/>
    </xf>
    <xf numFmtId="0" fontId="0" fillId="28" borderId="217" xfId="0" applyFill="1" applyBorder="1" applyAlignment="1" applyProtection="1">
      <alignment horizontal="left" vertical="top" wrapText="1" indent="1"/>
      <protection locked="0"/>
    </xf>
    <xf numFmtId="0" fontId="0" fillId="28" borderId="216" xfId="0" applyFill="1" applyBorder="1" applyAlignment="1" applyProtection="1">
      <alignment horizontal="left" vertical="center" indent="1"/>
      <protection locked="0"/>
    </xf>
    <xf numFmtId="0" fontId="0" fillId="28" borderId="204" xfId="0" applyFont="1" applyFill="1" applyBorder="1" applyAlignment="1" applyProtection="1">
      <alignment horizontal="left" vertical="center" indent="1"/>
      <protection locked="0"/>
    </xf>
    <xf numFmtId="0" fontId="0" fillId="29" borderId="204" xfId="0" applyFill="1" applyBorder="1" applyAlignment="1" applyProtection="1">
      <alignment horizontal="left" vertical="top" wrapText="1"/>
      <protection locked="0"/>
    </xf>
    <xf numFmtId="0" fontId="0" fillId="29" borderId="204" xfId="0" applyFill="1" applyBorder="1" applyAlignment="1" applyProtection="1">
      <alignment horizontal="left" wrapText="1"/>
      <protection locked="0"/>
    </xf>
    <xf numFmtId="0" fontId="0" fillId="29" borderId="216" xfId="0" applyFill="1" applyBorder="1" applyAlignment="1" applyProtection="1">
      <alignment horizontal="left" vertical="top" wrapText="1"/>
      <protection locked="0"/>
    </xf>
    <xf numFmtId="0" fontId="0" fillId="28" borderId="218" xfId="0" applyFill="1" applyBorder="1" applyAlignment="1" applyProtection="1">
      <alignment horizontal="left" indent="1"/>
      <protection locked="0"/>
    </xf>
    <xf numFmtId="0" fontId="0" fillId="28" borderId="218" xfId="0" applyFill="1" applyBorder="1" applyAlignment="1" applyProtection="1">
      <alignment horizontal="left" wrapText="1" indent="1"/>
      <protection locked="0"/>
    </xf>
    <xf numFmtId="0" fontId="0" fillId="28" borderId="219" xfId="0" applyFill="1" applyBorder="1" applyAlignment="1" applyProtection="1">
      <alignment horizontal="left" indent="1"/>
      <protection locked="0"/>
    </xf>
    <xf numFmtId="0" fontId="87" fillId="0" borderId="0" xfId="0" applyFont="1" applyAlignment="1" applyProtection="1">
      <alignment horizontal="center"/>
    </xf>
    <xf numFmtId="0" fontId="21" fillId="0" borderId="198" xfId="0" applyFont="1" applyBorder="1" applyAlignment="1" applyProtection="1">
      <alignment horizontal="center" vertical="center" wrapText="1"/>
    </xf>
    <xf numFmtId="170" fontId="0" fillId="0" borderId="201" xfId="0" applyNumberFormat="1" applyBorder="1" applyAlignment="1" applyProtection="1">
      <alignment horizontal="center"/>
    </xf>
    <xf numFmtId="170" fontId="0" fillId="0" borderId="204" xfId="0" applyNumberFormat="1" applyBorder="1" applyAlignment="1" applyProtection="1">
      <alignment horizontal="center"/>
    </xf>
    <xf numFmtId="170" fontId="0" fillId="7" borderId="204" xfId="0" applyNumberFormat="1" applyFill="1" applyBorder="1" applyAlignment="1" applyProtection="1">
      <alignment horizontal="center"/>
    </xf>
    <xf numFmtId="170" fontId="0" fillId="0" borderId="206" xfId="0" applyNumberFormat="1" applyBorder="1" applyAlignment="1" applyProtection="1">
      <alignment horizontal="center"/>
    </xf>
    <xf numFmtId="170" fontId="0" fillId="0" borderId="213" xfId="0" applyNumberFormat="1" applyBorder="1" applyAlignment="1" applyProtection="1">
      <alignment horizontal="center"/>
    </xf>
    <xf numFmtId="0" fontId="0" fillId="0" borderId="214" xfId="0" applyFill="1" applyBorder="1" applyAlignment="1" applyProtection="1">
      <alignment horizontal="center"/>
    </xf>
    <xf numFmtId="0" fontId="21" fillId="0" borderId="199" xfId="0" applyFont="1" applyBorder="1" applyAlignment="1" applyProtection="1">
      <alignment horizontal="center" vertical="center" wrapText="1"/>
      <protection locked="0"/>
    </xf>
    <xf numFmtId="0" fontId="0" fillId="0" borderId="201" xfId="0" applyFill="1" applyBorder="1" applyAlignment="1" applyProtection="1">
      <alignment horizontal="center"/>
      <protection locked="0"/>
    </xf>
    <xf numFmtId="0" fontId="0" fillId="0" borderId="202" xfId="0" applyFill="1" applyBorder="1" applyAlignment="1" applyProtection="1">
      <alignment horizontal="center"/>
      <protection locked="0"/>
    </xf>
    <xf numFmtId="0" fontId="0" fillId="0" borderId="206" xfId="0" applyFill="1" applyBorder="1" applyAlignment="1" applyProtection="1">
      <alignment horizontal="center"/>
      <protection locked="0"/>
    </xf>
    <xf numFmtId="0" fontId="0" fillId="0" borderId="211" xfId="0" applyFill="1" applyBorder="1" applyAlignment="1" applyProtection="1">
      <alignment horizontal="center"/>
      <protection locked="0"/>
    </xf>
    <xf numFmtId="0" fontId="0" fillId="0" borderId="213" xfId="0" applyFill="1" applyBorder="1" applyAlignment="1" applyProtection="1">
      <alignment horizontal="center"/>
      <protection locked="0"/>
    </xf>
    <xf numFmtId="0" fontId="0" fillId="0" borderId="215" xfId="0" applyFill="1" applyBorder="1" applyAlignment="1" applyProtection="1">
      <alignment horizontal="center"/>
      <protection locked="0"/>
    </xf>
    <xf numFmtId="0" fontId="0" fillId="2" borderId="39" xfId="0" applyFill="1" applyBorder="1" applyAlignment="1" applyProtection="1">
      <alignment horizontal="left" wrapText="1" indent="1"/>
      <protection locked="0"/>
    </xf>
    <xf numFmtId="0" fontId="0" fillId="6" borderId="40" xfId="0" applyFill="1" applyBorder="1" applyAlignment="1" applyProtection="1">
      <alignment horizontal="left" wrapText="1" indent="1"/>
      <protection locked="0"/>
    </xf>
    <xf numFmtId="0" fontId="0" fillId="10" borderId="40" xfId="0" applyFill="1" applyBorder="1" applyAlignment="1" applyProtection="1">
      <alignment horizontal="left" wrapText="1" indent="1"/>
      <protection locked="0"/>
    </xf>
    <xf numFmtId="0" fontId="0" fillId="11" borderId="40" xfId="0" applyFill="1" applyBorder="1" applyAlignment="1" applyProtection="1">
      <alignment horizontal="left" wrapText="1" indent="1"/>
      <protection locked="0"/>
    </xf>
    <xf numFmtId="0" fontId="0" fillId="28" borderId="222" xfId="0" applyFill="1" applyBorder="1" applyAlignment="1" applyProtection="1">
      <alignment horizontal="left" wrapText="1" indent="1"/>
      <protection locked="0"/>
    </xf>
    <xf numFmtId="0" fontId="0" fillId="29" borderId="217" xfId="0" applyFill="1" applyBorder="1" applyAlignment="1" applyProtection="1">
      <alignment horizontal="left" vertical="top" wrapText="1"/>
      <protection locked="0"/>
    </xf>
    <xf numFmtId="0" fontId="0" fillId="0" borderId="0" xfId="0" applyAlignment="1">
      <alignment horizontal="center"/>
    </xf>
    <xf numFmtId="0" fontId="21" fillId="0" borderId="29" xfId="0" applyFont="1" applyBorder="1" applyAlignment="1">
      <alignment horizontal="center"/>
    </xf>
    <xf numFmtId="0" fontId="25" fillId="0" borderId="0" xfId="0" applyFont="1" applyAlignment="1">
      <alignment horizontal="center"/>
    </xf>
    <xf numFmtId="0" fontId="14" fillId="22" borderId="10" xfId="0" applyFont="1" applyFill="1" applyBorder="1" applyAlignment="1" applyProtection="1"/>
    <xf numFmtId="0" fontId="14" fillId="23" borderId="10" xfId="0" applyFont="1" applyFill="1" applyBorder="1" applyAlignment="1" applyProtection="1"/>
    <xf numFmtId="0" fontId="14" fillId="23" borderId="9" xfId="0" applyFont="1" applyFill="1" applyBorder="1" applyAlignment="1" applyProtection="1">
      <alignment horizontal="left" indent="1"/>
    </xf>
    <xf numFmtId="0" fontId="14" fillId="22" borderId="9" xfId="0" applyFont="1" applyFill="1" applyBorder="1" applyAlignment="1" applyProtection="1">
      <alignment horizontal="left" indent="1"/>
    </xf>
    <xf numFmtId="0" fontId="0" fillId="0" borderId="0" xfId="0" applyBorder="1" applyAlignment="1">
      <alignment horizontal="center"/>
    </xf>
    <xf numFmtId="0" fontId="0" fillId="0" borderId="0" xfId="0" applyAlignment="1">
      <alignment horizontal="center"/>
    </xf>
    <xf numFmtId="0" fontId="0" fillId="0" borderId="57" xfId="0" applyBorder="1" applyAlignment="1">
      <alignment wrapText="1"/>
    </xf>
    <xf numFmtId="0" fontId="0" fillId="29" borderId="241" xfId="0" applyFill="1" applyBorder="1" applyAlignment="1" applyProtection="1">
      <alignment horizontal="left" vertical="top" wrapText="1"/>
      <protection locked="0"/>
    </xf>
    <xf numFmtId="0" fontId="0" fillId="29" borderId="241" xfId="0" applyFill="1" applyBorder="1" applyAlignment="1" applyProtection="1">
      <alignment horizontal="left" wrapText="1"/>
      <protection locked="0"/>
    </xf>
    <xf numFmtId="0" fontId="0" fillId="29" borderId="242" xfId="0" applyFill="1" applyBorder="1" applyAlignment="1" applyProtection="1">
      <alignment horizontal="left" vertical="top" wrapText="1"/>
      <protection locked="0"/>
    </xf>
    <xf numFmtId="0" fontId="0" fillId="29" borderId="243" xfId="0" applyFill="1" applyBorder="1" applyAlignment="1" applyProtection="1">
      <alignment horizontal="left" vertical="top" wrapText="1"/>
      <protection locked="0"/>
    </xf>
    <xf numFmtId="0" fontId="0" fillId="0" borderId="0" xfId="0" applyBorder="1" applyAlignment="1" applyProtection="1">
      <alignment vertical="top" wrapText="1"/>
      <protection locked="0"/>
    </xf>
    <xf numFmtId="0" fontId="0" fillId="0" borderId="0" xfId="0" applyAlignment="1">
      <alignment vertical="top" wrapText="1"/>
    </xf>
    <xf numFmtId="0" fontId="0" fillId="2" borderId="37" xfId="0" applyFill="1" applyBorder="1" applyAlignment="1" applyProtection="1">
      <alignment horizontal="left" vertical="top" wrapText="1" indent="1"/>
      <protection locked="0"/>
    </xf>
    <xf numFmtId="0" fontId="0" fillId="6" borderId="38" xfId="0" applyFill="1" applyBorder="1" applyAlignment="1" applyProtection="1">
      <alignment horizontal="left" vertical="top" wrapText="1" indent="1"/>
      <protection locked="0"/>
    </xf>
    <xf numFmtId="0" fontId="0" fillId="10" borderId="38" xfId="0" applyFill="1" applyBorder="1" applyAlignment="1" applyProtection="1">
      <alignment horizontal="left" vertical="top" wrapText="1" indent="1"/>
      <protection locked="0"/>
    </xf>
    <xf numFmtId="0" fontId="0" fillId="11" borderId="38" xfId="0" applyFill="1" applyBorder="1" applyAlignment="1" applyProtection="1">
      <alignment horizontal="left" vertical="top" wrapText="1" indent="1"/>
      <protection locked="0"/>
    </xf>
    <xf numFmtId="0" fontId="0" fillId="28" borderId="218" xfId="0" applyFill="1" applyBorder="1" applyAlignment="1" applyProtection="1">
      <alignment horizontal="left" vertical="top" wrapText="1" indent="1"/>
      <protection locked="0"/>
    </xf>
    <xf numFmtId="0" fontId="0" fillId="28" borderId="222" xfId="0" applyFill="1" applyBorder="1" applyAlignment="1" applyProtection="1">
      <alignment horizontal="left" vertical="top" wrapText="1" indent="1"/>
      <protection locked="0"/>
    </xf>
    <xf numFmtId="0" fontId="0" fillId="2" borderId="37" xfId="0" applyFill="1" applyBorder="1" applyAlignment="1">
      <alignment horizontal="left" vertical="top" wrapText="1" indent="1"/>
    </xf>
    <xf numFmtId="0" fontId="0" fillId="2" borderId="41" xfId="0" applyFill="1" applyBorder="1" applyAlignment="1" applyProtection="1">
      <alignment horizontal="left" vertical="top" wrapText="1" indent="1"/>
      <protection locked="0"/>
    </xf>
    <xf numFmtId="0" fontId="0" fillId="6" borderId="42" xfId="0" applyFill="1" applyBorder="1" applyAlignment="1" applyProtection="1">
      <alignment horizontal="left" vertical="top" wrapText="1" indent="1"/>
      <protection locked="0"/>
    </xf>
    <xf numFmtId="0" fontId="0" fillId="10" borderId="42" xfId="0" applyFill="1" applyBorder="1" applyAlignment="1" applyProtection="1">
      <alignment horizontal="left" vertical="top" wrapText="1" indent="1"/>
      <protection locked="0"/>
    </xf>
    <xf numFmtId="0" fontId="0" fillId="11" borderId="42" xfId="0" applyFill="1" applyBorder="1" applyAlignment="1" applyProtection="1">
      <alignment horizontal="left" vertical="top" wrapText="1" indent="1"/>
      <protection locked="0"/>
    </xf>
    <xf numFmtId="0" fontId="0" fillId="28" borderId="219" xfId="0" applyFill="1" applyBorder="1" applyAlignment="1" applyProtection="1">
      <alignment horizontal="left" vertical="top" wrapText="1" indent="1"/>
      <protection locked="0"/>
    </xf>
    <xf numFmtId="0" fontId="0" fillId="11" borderId="224" xfId="0" applyFill="1" applyBorder="1" applyAlignment="1" applyProtection="1">
      <alignment horizontal="center" vertical="center"/>
      <protection locked="0"/>
    </xf>
    <xf numFmtId="0" fontId="93" fillId="11" borderId="246" xfId="0" applyFont="1" applyFill="1" applyBorder="1" applyAlignment="1" applyProtection="1">
      <alignment horizontal="center" vertical="center"/>
      <protection locked="0"/>
    </xf>
    <xf numFmtId="0" fontId="0" fillId="0" borderId="237" xfId="0" applyBorder="1" applyAlignment="1" applyProtection="1">
      <alignment horizontal="center"/>
    </xf>
    <xf numFmtId="0" fontId="0" fillId="0" borderId="238" xfId="0" applyBorder="1" applyAlignment="1" applyProtection="1">
      <alignment horizontal="center" vertical="center"/>
    </xf>
    <xf numFmtId="0" fontId="0" fillId="11" borderId="227" xfId="0" applyFill="1" applyBorder="1" applyAlignment="1" applyProtection="1">
      <alignment horizontal="center" vertical="center"/>
      <protection locked="0"/>
    </xf>
    <xf numFmtId="0" fontId="0" fillId="11" borderId="249" xfId="0" applyFill="1" applyBorder="1" applyAlignment="1" applyProtection="1">
      <alignment horizontal="center" vertical="center"/>
      <protection locked="0"/>
    </xf>
    <xf numFmtId="0" fontId="0" fillId="0" borderId="144" xfId="0" applyFill="1" applyBorder="1" applyAlignment="1" applyProtection="1">
      <alignment vertical="center"/>
    </xf>
    <xf numFmtId="0" fontId="0" fillId="0" borderId="247" xfId="0" applyBorder="1" applyAlignment="1" applyProtection="1">
      <alignment horizontal="center"/>
    </xf>
    <xf numFmtId="0" fontId="0" fillId="0" borderId="144" xfId="0" applyFill="1" applyBorder="1" applyAlignment="1" applyProtection="1"/>
    <xf numFmtId="0" fontId="0" fillId="11" borderId="229" xfId="0" applyFill="1" applyBorder="1" applyAlignment="1" applyProtection="1">
      <alignment horizontal="center" vertical="center"/>
      <protection locked="0"/>
    </xf>
    <xf numFmtId="0" fontId="0" fillId="0" borderId="0" xfId="0" applyBorder="1" applyAlignment="1" applyProtection="1"/>
    <xf numFmtId="0" fontId="0" fillId="11" borderId="232" xfId="0" applyFill="1" applyBorder="1" applyAlignment="1" applyProtection="1">
      <alignment horizontal="center" vertical="center"/>
      <protection locked="0"/>
    </xf>
    <xf numFmtId="0" fontId="0" fillId="0" borderId="235" xfId="0" applyBorder="1" applyAlignment="1" applyProtection="1"/>
    <xf numFmtId="0" fontId="0" fillId="0" borderId="233" xfId="0" applyBorder="1" applyAlignment="1" applyProtection="1">
      <alignment horizontal="center"/>
    </xf>
    <xf numFmtId="0" fontId="0" fillId="0" borderId="252" xfId="0" applyBorder="1"/>
    <xf numFmtId="0" fontId="0" fillId="0" borderId="253" xfId="0" applyBorder="1"/>
    <xf numFmtId="0" fontId="0" fillId="0" borderId="0" xfId="0" applyAlignment="1">
      <alignment vertical="center"/>
    </xf>
    <xf numFmtId="0" fontId="5" fillId="7" borderId="263" xfId="0" applyFont="1" applyFill="1" applyBorder="1" applyAlignment="1">
      <alignment horizontal="left" vertical="center" indent="1"/>
    </xf>
    <xf numFmtId="0" fontId="0" fillId="7" borderId="264" xfId="0" applyFill="1" applyBorder="1"/>
    <xf numFmtId="0" fontId="0" fillId="7" borderId="265" xfId="0" applyFill="1" applyBorder="1"/>
    <xf numFmtId="0" fontId="5" fillId="7" borderId="266" xfId="0" applyFont="1" applyFill="1" applyBorder="1" applyAlignment="1">
      <alignment horizontal="left" vertical="center" indent="1"/>
    </xf>
    <xf numFmtId="0" fontId="0" fillId="7" borderId="267" xfId="0" applyFill="1" applyBorder="1"/>
    <xf numFmtId="0" fontId="0" fillId="7" borderId="268" xfId="0" applyFill="1" applyBorder="1"/>
    <xf numFmtId="0" fontId="0" fillId="0" borderId="225" xfId="0" applyBorder="1" applyAlignment="1">
      <alignment horizontal="center"/>
    </xf>
    <xf numFmtId="0" fontId="0" fillId="0" borderId="226" xfId="0" applyBorder="1" applyAlignment="1">
      <alignment horizontal="center"/>
    </xf>
    <xf numFmtId="0" fontId="0" fillId="0" borderId="227" xfId="0" applyBorder="1" applyAlignment="1">
      <alignment horizontal="center"/>
    </xf>
    <xf numFmtId="0" fontId="0" fillId="7" borderId="267" xfId="0" applyFill="1" applyBorder="1" applyAlignment="1">
      <alignment horizontal="center"/>
    </xf>
    <xf numFmtId="0" fontId="0" fillId="7" borderId="268" xfId="0" applyFill="1" applyBorder="1" applyAlignment="1">
      <alignment horizontal="center"/>
    </xf>
    <xf numFmtId="0" fontId="0" fillId="0" borderId="230" xfId="0" applyBorder="1" applyAlignment="1">
      <alignment horizontal="center"/>
    </xf>
    <xf numFmtId="0" fontId="0" fillId="0" borderId="231" xfId="0" applyBorder="1" applyAlignment="1">
      <alignment horizontal="center"/>
    </xf>
    <xf numFmtId="0" fontId="0" fillId="0" borderId="276" xfId="0" applyBorder="1" applyAlignment="1">
      <alignment horizontal="center" vertical="center" textRotation="90"/>
    </xf>
    <xf numFmtId="0" fontId="0" fillId="0" borderId="277" xfId="0" applyBorder="1" applyAlignment="1">
      <alignment horizontal="center" vertical="center" textRotation="90"/>
    </xf>
    <xf numFmtId="0" fontId="0" fillId="12" borderId="228" xfId="0" applyFill="1" applyBorder="1" applyAlignment="1">
      <alignment horizontal="center"/>
    </xf>
    <xf numFmtId="0" fontId="0" fillId="12" borderId="278" xfId="0" applyFill="1" applyBorder="1" applyAlignment="1">
      <alignment horizontal="center"/>
    </xf>
    <xf numFmtId="0" fontId="0" fillId="12" borderId="279" xfId="0" applyFill="1" applyBorder="1" applyAlignment="1">
      <alignment horizontal="center"/>
    </xf>
    <xf numFmtId="0" fontId="0" fillId="12" borderId="229" xfId="0" applyFill="1" applyBorder="1" applyAlignment="1">
      <alignment horizontal="center"/>
    </xf>
    <xf numFmtId="0" fontId="0" fillId="12" borderId="280" xfId="0" applyFill="1" applyBorder="1" applyAlignment="1">
      <alignment horizontal="center"/>
    </xf>
    <xf numFmtId="0" fontId="0" fillId="12" borderId="281" xfId="0" applyFill="1" applyBorder="1" applyAlignment="1">
      <alignment horizontal="center"/>
    </xf>
    <xf numFmtId="0" fontId="0" fillId="12" borderId="260" xfId="0" applyFill="1" applyBorder="1" applyAlignment="1">
      <alignment horizontal="center"/>
    </xf>
    <xf numFmtId="0" fontId="0" fillId="12" borderId="261" xfId="0" applyFill="1" applyBorder="1"/>
    <xf numFmtId="0" fontId="0" fillId="12" borderId="261" xfId="0" applyFill="1" applyBorder="1" applyAlignment="1">
      <alignment horizontal="center"/>
    </xf>
    <xf numFmtId="0" fontId="0" fillId="12" borderId="262" xfId="0" applyFill="1" applyBorder="1" applyAlignment="1">
      <alignment horizontal="center"/>
    </xf>
    <xf numFmtId="167" fontId="0" fillId="12" borderId="260" xfId="0" applyNumberFormat="1" applyFill="1" applyBorder="1" applyAlignment="1">
      <alignment horizontal="center"/>
    </xf>
    <xf numFmtId="167" fontId="0" fillId="12" borderId="261" xfId="0" applyNumberFormat="1" applyFill="1" applyBorder="1" applyAlignment="1">
      <alignment horizontal="center"/>
    </xf>
    <xf numFmtId="167" fontId="0" fillId="12" borderId="282" xfId="0" applyNumberFormat="1" applyFill="1" applyBorder="1" applyAlignment="1">
      <alignment horizontal="center"/>
    </xf>
    <xf numFmtId="167" fontId="0" fillId="12" borderId="283" xfId="0" applyNumberFormat="1" applyFill="1" applyBorder="1" applyAlignment="1">
      <alignment horizontal="center"/>
    </xf>
    <xf numFmtId="167" fontId="0" fillId="12" borderId="284" xfId="0" applyNumberFormat="1" applyFill="1" applyBorder="1" applyAlignment="1">
      <alignment horizontal="center"/>
    </xf>
    <xf numFmtId="167" fontId="0" fillId="12" borderId="285" xfId="0" applyNumberFormat="1" applyFill="1" applyBorder="1" applyAlignment="1">
      <alignment horizontal="center"/>
    </xf>
    <xf numFmtId="167" fontId="0" fillId="12" borderId="286" xfId="0" applyNumberFormat="1" applyFill="1" applyBorder="1" applyAlignment="1">
      <alignment horizontal="center"/>
    </xf>
    <xf numFmtId="167" fontId="0" fillId="12" borderId="0" xfId="0" applyNumberFormat="1" applyFill="1" applyBorder="1" applyAlignment="1">
      <alignment horizontal="center"/>
    </xf>
    <xf numFmtId="167" fontId="0" fillId="12" borderId="287" xfId="0" applyNumberFormat="1" applyFill="1" applyBorder="1" applyAlignment="1">
      <alignment horizontal="center"/>
    </xf>
    <xf numFmtId="167" fontId="0" fillId="12" borderId="288" xfId="0" applyNumberFormat="1" applyFill="1" applyBorder="1" applyAlignment="1">
      <alignment horizontal="center"/>
    </xf>
    <xf numFmtId="167" fontId="0" fillId="12" borderId="267" xfId="0" applyNumberFormat="1" applyFill="1" applyBorder="1" applyAlignment="1">
      <alignment horizontal="center"/>
    </xf>
    <xf numFmtId="167" fontId="0" fillId="12" borderId="289" xfId="0" applyNumberFormat="1" applyFill="1" applyBorder="1" applyAlignment="1">
      <alignment horizontal="center"/>
    </xf>
    <xf numFmtId="0" fontId="0" fillId="0" borderId="223" xfId="0" applyBorder="1" applyAlignment="1">
      <alignment horizontal="center" vertical="center" textRotation="90"/>
    </xf>
    <xf numFmtId="0" fontId="0" fillId="0" borderId="224" xfId="0" applyBorder="1" applyAlignment="1">
      <alignment horizontal="center" vertical="center" textRotation="90"/>
    </xf>
    <xf numFmtId="0" fontId="0" fillId="0" borderId="228" xfId="0" applyBorder="1" applyAlignment="1">
      <alignment horizontal="center"/>
    </xf>
    <xf numFmtId="0" fontId="0" fillId="0" borderId="229" xfId="0" applyBorder="1" applyAlignment="1">
      <alignment horizontal="center"/>
    </xf>
    <xf numFmtId="0" fontId="0" fillId="0" borderId="295" xfId="0" applyBorder="1"/>
    <xf numFmtId="0" fontId="0" fillId="0" borderId="274" xfId="0" applyBorder="1"/>
    <xf numFmtId="0" fontId="0" fillId="0" borderId="296" xfId="0" applyBorder="1"/>
    <xf numFmtId="0" fontId="97" fillId="11" borderId="226" xfId="0" applyFont="1" applyFill="1" applyBorder="1" applyAlignment="1" applyProtection="1">
      <alignment horizontal="center"/>
      <protection locked="0"/>
    </xf>
    <xf numFmtId="0" fontId="97" fillId="11" borderId="225" xfId="0" applyFont="1" applyFill="1" applyBorder="1" applyAlignment="1" applyProtection="1">
      <alignment horizontal="center"/>
      <protection locked="0"/>
    </xf>
    <xf numFmtId="0" fontId="97" fillId="11" borderId="230" xfId="0" applyFont="1" applyFill="1" applyBorder="1" applyAlignment="1" applyProtection="1">
      <alignment horizontal="center"/>
      <protection locked="0"/>
    </xf>
    <xf numFmtId="0" fontId="0" fillId="0" borderId="226" xfId="0" applyBorder="1" applyAlignment="1">
      <alignment horizontal="left" indent="1"/>
    </xf>
    <xf numFmtId="0" fontId="0" fillId="7" borderId="267" xfId="0" applyFill="1" applyBorder="1" applyAlignment="1">
      <alignment horizontal="left" indent="1"/>
    </xf>
    <xf numFmtId="0" fontId="0" fillId="0" borderId="231" xfId="0" applyBorder="1" applyAlignment="1">
      <alignment horizontal="left" indent="1"/>
    </xf>
    <xf numFmtId="0" fontId="3" fillId="0" borderId="226" xfId="0" applyFont="1" applyBorder="1" applyAlignment="1">
      <alignment horizontal="center"/>
    </xf>
    <xf numFmtId="0" fontId="3" fillId="0" borderId="227" xfId="0" applyFont="1" applyBorder="1" applyAlignment="1">
      <alignment horizontal="center"/>
    </xf>
    <xf numFmtId="0" fontId="3" fillId="7" borderId="267" xfId="0" applyFont="1" applyFill="1" applyBorder="1"/>
    <xf numFmtId="0" fontId="3" fillId="7" borderId="268" xfId="0" applyFont="1" applyFill="1" applyBorder="1"/>
    <xf numFmtId="167" fontId="0" fillId="12" borderId="229" xfId="0" applyNumberFormat="1" applyFill="1" applyBorder="1" applyAlignment="1">
      <alignment horizontal="center"/>
    </xf>
    <xf numFmtId="167" fontId="0" fillId="12" borderId="280" xfId="0" applyNumberFormat="1" applyFill="1" applyBorder="1" applyAlignment="1">
      <alignment horizontal="center"/>
    </xf>
    <xf numFmtId="0" fontId="3" fillId="7" borderId="267" xfId="0" applyFont="1" applyFill="1" applyBorder="1" applyAlignment="1">
      <alignment horizontal="center"/>
    </xf>
    <xf numFmtId="0" fontId="3" fillId="7" borderId="268" xfId="0" applyFont="1" applyFill="1" applyBorder="1" applyAlignment="1">
      <alignment horizontal="center"/>
    </xf>
    <xf numFmtId="0" fontId="3" fillId="0" borderId="231" xfId="0" applyFont="1" applyBorder="1" applyAlignment="1">
      <alignment horizontal="center"/>
    </xf>
    <xf numFmtId="0" fontId="3" fillId="0" borderId="232" xfId="0" applyFont="1" applyBorder="1" applyAlignment="1">
      <alignment horizontal="center"/>
    </xf>
    <xf numFmtId="0" fontId="0" fillId="0" borderId="266" xfId="0" applyBorder="1"/>
    <xf numFmtId="0" fontId="0" fillId="0" borderId="267" xfId="0" applyBorder="1"/>
    <xf numFmtId="0" fontId="0" fillId="0" borderId="289" xfId="0" applyBorder="1"/>
    <xf numFmtId="0" fontId="0" fillId="0" borderId="279" xfId="0" applyBorder="1" applyAlignment="1">
      <alignment horizontal="center" vertical="center" textRotation="90"/>
    </xf>
    <xf numFmtId="0" fontId="0" fillId="0" borderId="281" xfId="0" applyBorder="1" applyAlignment="1">
      <alignment horizontal="center" vertical="center" textRotation="90"/>
    </xf>
    <xf numFmtId="0" fontId="97" fillId="11" borderId="231" xfId="0" applyFont="1" applyFill="1" applyBorder="1" applyAlignment="1" applyProtection="1">
      <alignment horizontal="center"/>
      <protection locked="0"/>
    </xf>
    <xf numFmtId="0" fontId="0" fillId="0" borderId="232" xfId="0" applyBorder="1" applyAlignment="1">
      <alignment horizontal="center"/>
    </xf>
    <xf numFmtId="167" fontId="0" fillId="12" borderId="231" xfId="0" applyNumberFormat="1" applyFill="1" applyBorder="1" applyAlignment="1">
      <alignment horizontal="center"/>
    </xf>
    <xf numFmtId="167" fontId="0" fillId="12" borderId="278" xfId="0" applyNumberFormat="1" applyFill="1" applyBorder="1" applyAlignment="1">
      <alignment horizontal="center"/>
    </xf>
    <xf numFmtId="167" fontId="0" fillId="0" borderId="0" xfId="0" applyNumberFormat="1"/>
    <xf numFmtId="0" fontId="3" fillId="0" borderId="298" xfId="0" applyFont="1" applyBorder="1" applyAlignment="1">
      <alignment horizontal="center"/>
    </xf>
    <xf numFmtId="0" fontId="3" fillId="0" borderId="297" xfId="0" applyFont="1" applyBorder="1" applyAlignment="1">
      <alignment horizontal="center"/>
    </xf>
    <xf numFmtId="0" fontId="0" fillId="0" borderId="299" xfId="0" applyBorder="1" applyAlignment="1">
      <alignment horizontal="right" indent="1"/>
    </xf>
    <xf numFmtId="0" fontId="0" fillId="0" borderId="300" xfId="0" applyBorder="1" applyAlignment="1">
      <alignment horizontal="left" indent="1"/>
    </xf>
    <xf numFmtId="0" fontId="0" fillId="0" borderId="301" xfId="0" applyBorder="1" applyAlignment="1">
      <alignment horizontal="center"/>
    </xf>
    <xf numFmtId="0" fontId="0" fillId="0" borderId="225" xfId="0" applyBorder="1" applyAlignment="1">
      <alignment horizontal="right" indent="1"/>
    </xf>
    <xf numFmtId="0" fontId="0" fillId="0" borderId="230" xfId="0" applyBorder="1" applyAlignment="1">
      <alignment horizontal="right" indent="1"/>
    </xf>
    <xf numFmtId="0" fontId="0" fillId="0" borderId="302" xfId="0" applyBorder="1" applyAlignment="1">
      <alignment horizontal="center"/>
    </xf>
    <xf numFmtId="0" fontId="0" fillId="0" borderId="263" xfId="0" applyBorder="1" applyAlignment="1">
      <alignment horizontal="center"/>
    </xf>
    <xf numFmtId="0" fontId="0" fillId="0" borderId="303" xfId="0" applyBorder="1" applyAlignment="1">
      <alignment horizontal="center"/>
    </xf>
    <xf numFmtId="0" fontId="0" fillId="0" borderId="304" xfId="0" applyBorder="1" applyAlignment="1">
      <alignment horizontal="center"/>
    </xf>
    <xf numFmtId="0" fontId="0" fillId="0" borderId="265" xfId="0" applyBorder="1" applyAlignment="1">
      <alignment horizontal="center"/>
    </xf>
    <xf numFmtId="0" fontId="0" fillId="0" borderId="282" xfId="0" applyBorder="1" applyAlignment="1">
      <alignment horizontal="center"/>
    </xf>
    <xf numFmtId="0" fontId="3" fillId="0" borderId="305" xfId="0" applyFont="1" applyBorder="1" applyAlignment="1">
      <alignment horizontal="left" indent="1"/>
    </xf>
    <xf numFmtId="0" fontId="3" fillId="0" borderId="306" xfId="0" applyFont="1" applyBorder="1" applyAlignment="1">
      <alignment horizontal="center"/>
    </xf>
    <xf numFmtId="0" fontId="0" fillId="0" borderId="299" xfId="0" applyBorder="1" applyAlignment="1">
      <alignment horizontal="left" indent="1"/>
    </xf>
    <xf numFmtId="0" fontId="0" fillId="0" borderId="301" xfId="0" applyBorder="1" applyAlignment="1">
      <alignment horizontal="right" indent="1"/>
    </xf>
    <xf numFmtId="0" fontId="0" fillId="0" borderId="225" xfId="0" applyBorder="1" applyAlignment="1">
      <alignment horizontal="left" indent="1"/>
    </xf>
    <xf numFmtId="0" fontId="0" fillId="0" borderId="227" xfId="0" applyBorder="1" applyAlignment="1">
      <alignment horizontal="right" indent="1"/>
    </xf>
    <xf numFmtId="0" fontId="0" fillId="0" borderId="230" xfId="0" applyBorder="1" applyAlignment="1">
      <alignment horizontal="left" indent="1"/>
    </xf>
    <xf numFmtId="0" fontId="0" fillId="0" borderId="232" xfId="0" applyBorder="1" applyAlignment="1">
      <alignment horizontal="right" indent="1"/>
    </xf>
    <xf numFmtId="0" fontId="0" fillId="0" borderId="305" xfId="0" applyBorder="1"/>
    <xf numFmtId="0" fontId="0" fillId="0" borderId="307" xfId="0" applyBorder="1" applyAlignment="1">
      <alignment horizontal="left" indent="1"/>
    </xf>
    <xf numFmtId="0" fontId="0" fillId="0" borderId="0" xfId="0" applyBorder="1" applyAlignment="1">
      <alignment horizontal="center"/>
    </xf>
    <xf numFmtId="0" fontId="33" fillId="0" borderId="0" xfId="1" applyAlignment="1" applyProtection="1">
      <alignment horizontal="right"/>
      <protection locked="0"/>
    </xf>
    <xf numFmtId="166" fontId="6" fillId="12" borderId="5" xfId="0" applyNumberFormat="1" applyFont="1" applyFill="1" applyBorder="1" applyAlignment="1" applyProtection="1">
      <alignment horizontal="center"/>
    </xf>
    <xf numFmtId="166" fontId="6" fillId="12" borderId="0" xfId="0" applyNumberFormat="1" applyFont="1" applyFill="1" applyBorder="1" applyAlignment="1" applyProtection="1">
      <alignment horizontal="center"/>
    </xf>
    <xf numFmtId="166" fontId="6" fillId="12" borderId="6" xfId="0" applyNumberFormat="1" applyFont="1" applyFill="1" applyBorder="1" applyAlignment="1" applyProtection="1">
      <alignment horizontal="center"/>
    </xf>
    <xf numFmtId="0" fontId="63" fillId="12" borderId="3" xfId="0" applyFont="1" applyFill="1" applyBorder="1" applyAlignment="1" applyProtection="1">
      <alignment horizontal="center" vertical="center"/>
    </xf>
    <xf numFmtId="0" fontId="63" fillId="12" borderId="151" xfId="0" applyFont="1" applyFill="1" applyBorder="1" applyAlignment="1" applyProtection="1">
      <alignment horizontal="center" vertical="center"/>
    </xf>
    <xf numFmtId="0" fontId="63" fillId="12" borderId="4" xfId="0" applyFont="1" applyFill="1" applyBorder="1" applyAlignment="1" applyProtection="1">
      <alignment horizontal="center" vertical="center"/>
    </xf>
    <xf numFmtId="0" fontId="69" fillId="0" borderId="0" xfId="0" applyFont="1" applyAlignment="1" applyProtection="1">
      <alignment horizontal="center"/>
    </xf>
    <xf numFmtId="0" fontId="85" fillId="13" borderId="0" xfId="0" applyFont="1" applyFill="1" applyAlignment="1" applyProtection="1">
      <alignment horizontal="center" vertical="center"/>
    </xf>
    <xf numFmtId="0" fontId="84" fillId="13" borderId="0" xfId="0" applyFont="1" applyFill="1" applyAlignment="1" applyProtection="1">
      <alignment horizontal="center" vertical="center"/>
    </xf>
    <xf numFmtId="0" fontId="22" fillId="0" borderId="0" xfId="0" applyFont="1" applyAlignment="1" applyProtection="1"/>
    <xf numFmtId="0" fontId="22" fillId="0" borderId="0" xfId="0" applyFont="1" applyAlignment="1"/>
    <xf numFmtId="0" fontId="79" fillId="19" borderId="13" xfId="0" applyFont="1" applyFill="1" applyBorder="1" applyAlignment="1" applyProtection="1">
      <alignment horizontal="center" vertical="center"/>
    </xf>
    <xf numFmtId="0" fontId="0" fillId="13" borderId="5" xfId="0" applyFill="1" applyBorder="1" applyAlignment="1" applyProtection="1">
      <alignment horizontal="center"/>
    </xf>
    <xf numFmtId="0" fontId="0" fillId="13" borderId="0" xfId="0" applyFill="1" applyBorder="1" applyAlignment="1" applyProtection="1">
      <alignment horizontal="center"/>
    </xf>
    <xf numFmtId="0" fontId="0" fillId="13" borderId="6" xfId="0" applyFill="1" applyBorder="1" applyAlignment="1" applyProtection="1">
      <alignment horizontal="center"/>
    </xf>
    <xf numFmtId="0" fontId="8" fillId="19" borderId="13" xfId="0" applyFont="1" applyFill="1" applyBorder="1" applyAlignment="1" applyProtection="1">
      <alignment horizontal="center" vertical="center"/>
    </xf>
    <xf numFmtId="0" fontId="63" fillId="12" borderId="5" xfId="0" applyFont="1" applyFill="1" applyBorder="1" applyAlignment="1" applyProtection="1">
      <alignment horizontal="center" vertical="center"/>
    </xf>
    <xf numFmtId="0" fontId="63" fillId="12" borderId="6" xfId="0" applyFont="1" applyFill="1" applyBorder="1" applyAlignment="1" applyProtection="1">
      <alignment horizontal="center" vertical="center"/>
    </xf>
    <xf numFmtId="0" fontId="69" fillId="0" borderId="0" xfId="0" applyFont="1" applyBorder="1" applyAlignment="1" applyProtection="1">
      <alignment horizontal="center" vertical="center"/>
    </xf>
    <xf numFmtId="0" fontId="0" fillId="13" borderId="3" xfId="0" applyFill="1" applyBorder="1" applyAlignment="1" applyProtection="1">
      <alignment horizontal="center"/>
    </xf>
    <xf numFmtId="0" fontId="0" fillId="13" borderId="4" xfId="0" applyFill="1" applyBorder="1" applyAlignment="1" applyProtection="1">
      <alignment horizontal="center"/>
    </xf>
    <xf numFmtId="0" fontId="8" fillId="21" borderId="11" xfId="0" applyFont="1" applyFill="1" applyBorder="1" applyAlignment="1" applyProtection="1">
      <alignment horizontal="center" vertical="center"/>
    </xf>
    <xf numFmtId="0" fontId="8" fillId="21" borderId="12" xfId="0" applyFont="1" applyFill="1" applyBorder="1" applyAlignment="1" applyProtection="1">
      <alignment horizontal="center" vertical="center"/>
    </xf>
    <xf numFmtId="0" fontId="39" fillId="17" borderId="9" xfId="0" applyFont="1" applyFill="1" applyBorder="1" applyAlignment="1" applyProtection="1">
      <alignment horizontal="center"/>
    </xf>
    <xf numFmtId="0" fontId="39" fillId="17" borderId="10" xfId="0" applyFont="1" applyFill="1" applyBorder="1" applyAlignment="1" applyProtection="1">
      <alignment horizontal="center"/>
    </xf>
    <xf numFmtId="0" fontId="60" fillId="5" borderId="144" xfId="0" applyFont="1" applyFill="1" applyBorder="1" applyAlignment="1" applyProtection="1">
      <alignment horizontal="left" vertical="top" wrapText="1" indent="1"/>
    </xf>
    <xf numFmtId="0" fontId="60" fillId="5" borderId="0" xfId="0" applyFont="1" applyFill="1" applyBorder="1" applyAlignment="1" applyProtection="1">
      <alignment horizontal="left" vertical="top" wrapText="1" indent="1"/>
    </xf>
    <xf numFmtId="0" fontId="60" fillId="5" borderId="145" xfId="0" applyFont="1" applyFill="1" applyBorder="1" applyAlignment="1" applyProtection="1">
      <alignment horizontal="left" vertical="top" wrapText="1" indent="1"/>
    </xf>
    <xf numFmtId="0" fontId="60" fillId="5" borderId="146" xfId="0" applyFont="1" applyFill="1" applyBorder="1" applyAlignment="1" applyProtection="1">
      <alignment horizontal="left" vertical="top" wrapText="1" indent="1"/>
    </xf>
    <xf numFmtId="0" fontId="60" fillId="5" borderId="147" xfId="0" applyFont="1" applyFill="1" applyBorder="1" applyAlignment="1" applyProtection="1">
      <alignment horizontal="left" vertical="top" wrapText="1" indent="1"/>
    </xf>
    <xf numFmtId="0" fontId="60" fillId="5" borderId="148" xfId="0" applyFont="1" applyFill="1" applyBorder="1" applyAlignment="1" applyProtection="1">
      <alignment horizontal="left" vertical="top" wrapText="1" indent="1"/>
    </xf>
    <xf numFmtId="0" fontId="83" fillId="5" borderId="141" xfId="0" applyFont="1" applyFill="1" applyBorder="1" applyAlignment="1" applyProtection="1">
      <alignment horizontal="center" vertical="center" wrapText="1"/>
    </xf>
    <xf numFmtId="0" fontId="83" fillId="5" borderId="142" xfId="0" applyFont="1" applyFill="1" applyBorder="1" applyAlignment="1" applyProtection="1">
      <alignment horizontal="center" vertical="center" wrapText="1"/>
    </xf>
    <xf numFmtId="0" fontId="83" fillId="5" borderId="143" xfId="0" applyFont="1" applyFill="1" applyBorder="1" applyAlignment="1" applyProtection="1">
      <alignment horizontal="center" vertical="center" wrapText="1"/>
    </xf>
    <xf numFmtId="0" fontId="83" fillId="5" borderId="144" xfId="0" applyFont="1" applyFill="1" applyBorder="1" applyAlignment="1" applyProtection="1">
      <alignment horizontal="center" vertical="center" wrapText="1"/>
    </xf>
    <xf numFmtId="0" fontId="83" fillId="5" borderId="0" xfId="0" applyFont="1" applyFill="1" applyBorder="1" applyAlignment="1" applyProtection="1">
      <alignment horizontal="center" vertical="center" wrapText="1"/>
    </xf>
    <xf numFmtId="0" fontId="83" fillId="5" borderId="145" xfId="0" applyFont="1" applyFill="1" applyBorder="1" applyAlignment="1" applyProtection="1">
      <alignment horizontal="center" vertical="center" wrapText="1"/>
    </xf>
    <xf numFmtId="0" fontId="77" fillId="5" borderId="144" xfId="0" applyFont="1" applyFill="1" applyBorder="1" applyAlignment="1" applyProtection="1">
      <alignment horizontal="left" vertical="top" indent="2"/>
    </xf>
    <xf numFmtId="0" fontId="77" fillId="5" borderId="0" xfId="0" applyFont="1" applyFill="1" applyBorder="1" applyAlignment="1" applyProtection="1">
      <alignment horizontal="left" vertical="top" indent="2"/>
    </xf>
    <xf numFmtId="0" fontId="77" fillId="5" borderId="145" xfId="0" applyFont="1" applyFill="1" applyBorder="1" applyAlignment="1" applyProtection="1">
      <alignment horizontal="left" vertical="top" indent="2"/>
    </xf>
    <xf numFmtId="0" fontId="60" fillId="5" borderId="144" xfId="0" applyFont="1" applyFill="1" applyBorder="1" applyAlignment="1" applyProtection="1">
      <alignment horizontal="left" vertical="justify" wrapText="1" indent="1"/>
    </xf>
    <xf numFmtId="0" fontId="60" fillId="5" borderId="0" xfId="0" applyFont="1" applyFill="1" applyBorder="1" applyAlignment="1" applyProtection="1">
      <alignment horizontal="left" vertical="justify" wrapText="1" indent="1"/>
    </xf>
    <xf numFmtId="0" fontId="60" fillId="5" borderId="145" xfId="0" applyFont="1" applyFill="1" applyBorder="1" applyAlignment="1" applyProtection="1">
      <alignment horizontal="left" vertical="justify" wrapText="1" indent="1"/>
    </xf>
    <xf numFmtId="0" fontId="82" fillId="5" borderId="141" xfId="0" applyFont="1" applyFill="1" applyBorder="1" applyAlignment="1" applyProtection="1">
      <alignment horizontal="center"/>
    </xf>
    <xf numFmtId="0" fontId="82" fillId="5" borderId="142" xfId="0" applyFont="1" applyFill="1" applyBorder="1" applyAlignment="1" applyProtection="1">
      <alignment horizontal="center"/>
    </xf>
    <xf numFmtId="0" fontId="82" fillId="5" borderId="143" xfId="0" applyFont="1" applyFill="1" applyBorder="1" applyAlignment="1" applyProtection="1">
      <alignment horizontal="center"/>
    </xf>
    <xf numFmtId="0" fontId="82" fillId="5" borderId="144" xfId="0" applyFont="1" applyFill="1" applyBorder="1" applyAlignment="1" applyProtection="1">
      <alignment horizontal="center"/>
    </xf>
    <xf numFmtId="0" fontId="82" fillId="5" borderId="0" xfId="0" applyFont="1" applyFill="1" applyBorder="1" applyAlignment="1" applyProtection="1">
      <alignment horizontal="center"/>
    </xf>
    <xf numFmtId="0" fontId="82" fillId="5" borderId="145" xfId="0" applyFont="1" applyFill="1" applyBorder="1" applyAlignment="1" applyProtection="1">
      <alignment horizontal="center"/>
    </xf>
    <xf numFmtId="0" fontId="31" fillId="0" borderId="0" xfId="0" applyFont="1" applyFill="1" applyBorder="1" applyAlignment="1" applyProtection="1">
      <alignment horizontal="center" vertical="center"/>
    </xf>
    <xf numFmtId="0" fontId="38" fillId="17" borderId="1" xfId="0" applyFont="1" applyFill="1" applyBorder="1" applyAlignment="1" applyProtection="1">
      <alignment horizontal="center"/>
    </xf>
    <xf numFmtId="0" fontId="38" fillId="17" borderId="2" xfId="0" applyFont="1" applyFill="1" applyBorder="1" applyAlignment="1" applyProtection="1">
      <alignment horizontal="center"/>
    </xf>
    <xf numFmtId="0" fontId="80" fillId="0" borderId="0" xfId="0" applyFont="1" applyAlignment="1" applyProtection="1">
      <alignment horizontal="center"/>
    </xf>
    <xf numFmtId="0" fontId="86" fillId="0" borderId="0" xfId="0" applyFont="1" applyBorder="1" applyAlignment="1" applyProtection="1">
      <alignment horizontal="center" vertical="center"/>
    </xf>
    <xf numFmtId="0" fontId="67" fillId="0" borderId="14" xfId="0" applyFont="1" applyBorder="1" applyAlignment="1" applyProtection="1">
      <alignment horizontal="center" vertical="center"/>
    </xf>
    <xf numFmtId="0" fontId="67" fillId="0" borderId="14" xfId="0" applyFont="1" applyBorder="1" applyAlignment="1">
      <alignment horizontal="center" vertical="center"/>
    </xf>
    <xf numFmtId="0" fontId="87" fillId="0" borderId="0" xfId="0" applyFont="1" applyAlignment="1" applyProtection="1">
      <alignment horizontal="center"/>
    </xf>
    <xf numFmtId="0" fontId="5" fillId="0" borderId="0" xfId="0" applyFont="1" applyAlignment="1">
      <alignment horizontal="left"/>
    </xf>
    <xf numFmtId="0" fontId="21" fillId="0" borderId="220" xfId="0" applyFont="1" applyBorder="1" applyAlignment="1" applyProtection="1">
      <alignment horizontal="center" vertical="center" wrapText="1"/>
    </xf>
    <xf numFmtId="0" fontId="21" fillId="0" borderId="221" xfId="0" applyFont="1" applyBorder="1" applyAlignment="1" applyProtection="1">
      <alignment horizontal="center" vertical="center" wrapText="1"/>
    </xf>
    <xf numFmtId="0" fontId="0" fillId="0" borderId="0" xfId="0" applyAlignment="1">
      <alignment horizontal="left" wrapText="1"/>
    </xf>
    <xf numFmtId="0" fontId="96" fillId="0" borderId="293" xfId="0" applyFont="1" applyBorder="1" applyAlignment="1">
      <alignment horizontal="center" vertical="center"/>
    </xf>
    <xf numFmtId="0" fontId="96" fillId="0" borderId="294" xfId="0" applyFont="1" applyBorder="1" applyAlignment="1">
      <alignment horizontal="center" vertical="center"/>
    </xf>
    <xf numFmtId="0" fontId="0" fillId="0" borderId="263" xfId="0" applyBorder="1" applyAlignment="1">
      <alignment horizontal="right" indent="1"/>
    </xf>
    <xf numFmtId="0" fontId="0" fillId="0" borderId="264" xfId="0" applyBorder="1" applyAlignment="1">
      <alignment horizontal="right" indent="1"/>
    </xf>
    <xf numFmtId="0" fontId="0" fillId="0" borderId="290" xfId="0" applyBorder="1" applyAlignment="1">
      <alignment horizontal="right" indent="1"/>
    </xf>
    <xf numFmtId="0" fontId="0" fillId="0" borderId="291" xfId="0" applyBorder="1" applyAlignment="1">
      <alignment horizontal="right" indent="1"/>
    </xf>
    <xf numFmtId="0" fontId="0" fillId="0" borderId="284" xfId="0" applyBorder="1" applyAlignment="1">
      <alignment horizontal="right" indent="1"/>
    </xf>
    <xf numFmtId="0" fontId="0" fillId="0" borderId="285" xfId="0" applyBorder="1" applyAlignment="1">
      <alignment horizontal="right" indent="1"/>
    </xf>
    <xf numFmtId="0" fontId="96" fillId="0" borderId="292" xfId="0" applyFont="1" applyBorder="1" applyAlignment="1">
      <alignment horizontal="right" vertical="center" indent="1"/>
    </xf>
    <xf numFmtId="0" fontId="96" fillId="0" borderId="293" xfId="0" applyFont="1" applyBorder="1" applyAlignment="1">
      <alignment horizontal="right" vertical="center" indent="1"/>
    </xf>
    <xf numFmtId="0" fontId="95" fillId="0" borderId="0" xfId="0" applyFont="1" applyAlignment="1">
      <alignment horizontal="center" vertical="center"/>
    </xf>
    <xf numFmtId="0" fontId="96" fillId="11" borderId="260" xfId="0" applyFont="1" applyFill="1" applyBorder="1" applyAlignment="1" applyProtection="1">
      <alignment horizontal="center" vertical="center"/>
      <protection locked="0"/>
    </xf>
    <xf numFmtId="0" fontId="96" fillId="11" borderId="261" xfId="0" applyFont="1" applyFill="1" applyBorder="1" applyAlignment="1" applyProtection="1">
      <alignment horizontal="center" vertical="center"/>
      <protection locked="0"/>
    </xf>
    <xf numFmtId="0" fontId="96" fillId="11" borderId="262" xfId="0" applyFont="1" applyFill="1" applyBorder="1" applyAlignment="1" applyProtection="1">
      <alignment horizontal="center" vertical="center"/>
      <protection locked="0"/>
    </xf>
    <xf numFmtId="0" fontId="97" fillId="0" borderId="275" xfId="0" applyFont="1" applyBorder="1" applyAlignment="1">
      <alignment horizontal="center" vertical="center"/>
    </xf>
    <xf numFmtId="0" fontId="97" fillId="0" borderId="276" xfId="0" applyFont="1" applyBorder="1" applyAlignment="1">
      <alignment horizontal="center" vertical="center"/>
    </xf>
    <xf numFmtId="0" fontId="3" fillId="0" borderId="0" xfId="0" applyFont="1" applyAlignment="1">
      <alignment horizontal="left" vertical="center"/>
    </xf>
    <xf numFmtId="0" fontId="0" fillId="0" borderId="236" xfId="0" applyBorder="1" applyAlignment="1">
      <alignment horizontal="left" vertical="center" wrapText="1" indent="1"/>
    </xf>
    <xf numFmtId="0" fontId="0" fillId="0" borderId="237" xfId="0" applyBorder="1" applyAlignment="1">
      <alignment horizontal="left" vertical="center" wrapText="1" indent="1"/>
    </xf>
    <xf numFmtId="0" fontId="0" fillId="0" borderId="238" xfId="0" applyBorder="1" applyAlignment="1">
      <alignment horizontal="left" vertical="center" wrapText="1" indent="1"/>
    </xf>
    <xf numFmtId="0" fontId="0" fillId="0" borderId="239" xfId="0" applyBorder="1" applyAlignment="1">
      <alignment horizontal="left" vertical="center" wrapText="1" indent="1"/>
    </xf>
    <xf numFmtId="0" fontId="0" fillId="0" borderId="240" xfId="0" applyBorder="1" applyAlignment="1">
      <alignment horizontal="left" vertical="center" wrapText="1" indent="1"/>
    </xf>
    <xf numFmtId="0" fontId="0" fillId="0" borderId="269" xfId="0" applyBorder="1" applyAlignment="1">
      <alignment horizontal="left" vertical="center" wrapText="1" indent="1"/>
    </xf>
    <xf numFmtId="0" fontId="0" fillId="0" borderId="270" xfId="0" applyBorder="1" applyAlignment="1">
      <alignment horizontal="left" vertical="center" wrapText="1" indent="1"/>
    </xf>
    <xf numFmtId="0" fontId="0" fillId="0" borderId="258" xfId="0" applyBorder="1" applyAlignment="1">
      <alignment horizontal="left" vertical="center" wrapText="1" indent="1"/>
    </xf>
    <xf numFmtId="0" fontId="0" fillId="0" borderId="271" xfId="0" applyBorder="1" applyAlignment="1">
      <alignment horizontal="left" vertical="center" wrapText="1" indent="1"/>
    </xf>
    <xf numFmtId="0" fontId="94" fillId="0" borderId="0" xfId="0" applyFont="1" applyAlignment="1">
      <alignment horizontal="center"/>
    </xf>
    <xf numFmtId="0" fontId="5" fillId="0" borderId="257" xfId="0" applyFont="1" applyBorder="1" applyAlignment="1">
      <alignment horizontal="center" vertical="center"/>
    </xf>
    <xf numFmtId="0" fontId="5" fillId="0" borderId="258" xfId="0" applyFont="1" applyBorder="1" applyAlignment="1">
      <alignment horizontal="center" vertical="center"/>
    </xf>
    <xf numFmtId="0" fontId="5" fillId="0" borderId="259" xfId="0" applyFont="1" applyBorder="1" applyAlignment="1">
      <alignment horizontal="center" vertical="center"/>
    </xf>
    <xf numFmtId="0" fontId="3" fillId="0" borderId="272" xfId="0" applyFont="1" applyBorder="1" applyAlignment="1">
      <alignment horizontal="center" vertical="center"/>
    </xf>
    <xf numFmtId="0" fontId="3" fillId="0" borderId="273" xfId="0" applyFont="1" applyBorder="1" applyAlignment="1">
      <alignment horizontal="center" vertical="center"/>
    </xf>
    <xf numFmtId="0" fontId="98" fillId="0" borderId="0" xfId="0" applyFont="1" applyAlignment="1">
      <alignment horizontal="center"/>
    </xf>
    <xf numFmtId="0" fontId="0" fillId="0" borderId="234" xfId="0" applyBorder="1" applyAlignment="1">
      <alignment horizontal="left" vertical="top" wrapText="1" indent="1"/>
    </xf>
    <xf numFmtId="0" fontId="0" fillId="0" borderId="0" xfId="0" applyBorder="1" applyAlignment="1">
      <alignment horizontal="left" vertical="top" wrapText="1" indent="1"/>
    </xf>
    <xf numFmtId="0" fontId="0" fillId="0" borderId="247" xfId="0" applyBorder="1" applyAlignment="1">
      <alignment horizontal="left" vertical="top" wrapText="1" indent="1"/>
    </xf>
    <xf numFmtId="0" fontId="0" fillId="0" borderId="251" xfId="0" applyBorder="1" applyAlignment="1">
      <alignment horizontal="left" vertical="top" wrapText="1" indent="1"/>
    </xf>
    <xf numFmtId="0" fontId="0" fillId="0" borderId="235" xfId="0" applyBorder="1" applyAlignment="1">
      <alignment horizontal="left" vertical="top" wrapText="1" indent="1"/>
    </xf>
    <xf numFmtId="0" fontId="0" fillId="0" borderId="233" xfId="0" applyBorder="1" applyAlignment="1">
      <alignment horizontal="left" vertical="top" wrapText="1" indent="1"/>
    </xf>
    <xf numFmtId="0" fontId="0" fillId="0" borderId="230" xfId="0" applyBorder="1" applyAlignment="1" applyProtection="1">
      <alignment horizontal="right" vertical="center" indent="1"/>
    </xf>
    <xf numFmtId="0" fontId="0" fillId="0" borderId="231" xfId="0" applyBorder="1" applyAlignment="1" applyProtection="1">
      <alignment horizontal="right" vertical="center" indent="1"/>
    </xf>
    <xf numFmtId="0" fontId="0" fillId="0" borderId="251" xfId="0" applyBorder="1" applyAlignment="1" applyProtection="1">
      <alignment horizontal="center"/>
    </xf>
    <xf numFmtId="0" fontId="0" fillId="0" borderId="235" xfId="0" applyBorder="1" applyAlignment="1" applyProtection="1">
      <alignment horizontal="center"/>
    </xf>
    <xf numFmtId="0" fontId="92" fillId="0" borderId="0" xfId="0" applyNumberFormat="1" applyFont="1" applyBorder="1" applyAlignment="1" applyProtection="1">
      <alignment horizontal="left" vertical="center"/>
    </xf>
    <xf numFmtId="0" fontId="90" fillId="0" borderId="252" xfId="0" applyNumberFormat="1" applyFont="1" applyBorder="1" applyAlignment="1" applyProtection="1">
      <alignment horizontal="left" indent="1"/>
    </xf>
    <xf numFmtId="0" fontId="90" fillId="0" borderId="253" xfId="0" applyNumberFormat="1" applyFont="1" applyBorder="1" applyAlignment="1" applyProtection="1">
      <alignment horizontal="left" indent="1"/>
    </xf>
    <xf numFmtId="0" fontId="90" fillId="0" borderId="254" xfId="0" applyNumberFormat="1" applyFont="1" applyBorder="1" applyAlignment="1" applyProtection="1">
      <alignment horizontal="left" indent="1"/>
    </xf>
    <xf numFmtId="0" fontId="0" fillId="0" borderId="255" xfId="0" applyBorder="1" applyAlignment="1">
      <alignment horizontal="left" vertical="top" wrapText="1" indent="1"/>
    </xf>
    <xf numFmtId="0" fontId="0" fillId="0" borderId="147" xfId="0" applyBorder="1" applyAlignment="1">
      <alignment horizontal="left" vertical="top" wrapText="1" indent="1"/>
    </xf>
    <xf numFmtId="0" fontId="0" fillId="0" borderId="256" xfId="0" applyBorder="1" applyAlignment="1">
      <alignment horizontal="left" vertical="top" wrapText="1" indent="1"/>
    </xf>
    <xf numFmtId="0" fontId="0" fillId="0" borderId="234" xfId="0" applyBorder="1" applyAlignment="1">
      <alignment horizontal="left" wrapText="1" indent="1"/>
    </xf>
    <xf numFmtId="0" fontId="0" fillId="0" borderId="0" xfId="0" applyBorder="1" applyAlignment="1">
      <alignment horizontal="left" wrapText="1" indent="1"/>
    </xf>
    <xf numFmtId="0" fontId="0" fillId="0" borderId="247" xfId="0" applyBorder="1" applyAlignment="1">
      <alignment horizontal="left" wrapText="1" indent="1"/>
    </xf>
    <xf numFmtId="0" fontId="0" fillId="0" borderId="225" xfId="0" applyBorder="1" applyAlignment="1" applyProtection="1">
      <alignment horizontal="right" vertical="center" indent="1"/>
    </xf>
    <xf numFmtId="0" fontId="0" fillId="0" borderId="226" xfId="0" applyBorder="1" applyAlignment="1" applyProtection="1">
      <alignment horizontal="right" vertical="center" indent="1"/>
    </xf>
    <xf numFmtId="0" fontId="0" fillId="0" borderId="239" xfId="0" applyBorder="1" applyAlignment="1" applyProtection="1">
      <alignment horizontal="right" vertical="center" indent="1"/>
    </xf>
    <xf numFmtId="0" fontId="0" fillId="0" borderId="240" xfId="0" applyBorder="1" applyAlignment="1" applyProtection="1">
      <alignment horizontal="right" vertical="center" indent="1"/>
    </xf>
    <xf numFmtId="0" fontId="0" fillId="0" borderId="248" xfId="0" applyBorder="1" applyAlignment="1" applyProtection="1">
      <alignment horizontal="right" vertical="center" indent="1"/>
    </xf>
    <xf numFmtId="0" fontId="0" fillId="0" borderId="250" xfId="0" applyBorder="1" applyAlignment="1" applyProtection="1">
      <alignment horizontal="right" vertical="center" indent="1"/>
    </xf>
    <xf numFmtId="0" fontId="0" fillId="0" borderId="228" xfId="0" applyBorder="1" applyAlignment="1" applyProtection="1">
      <alignment horizontal="right" vertical="center" indent="1"/>
    </xf>
    <xf numFmtId="0" fontId="0" fillId="0" borderId="234" xfId="0" applyBorder="1" applyAlignment="1" applyProtection="1">
      <alignment horizontal="center" vertical="center"/>
    </xf>
    <xf numFmtId="0" fontId="0" fillId="0" borderId="0" xfId="0" applyBorder="1" applyAlignment="1" applyProtection="1">
      <alignment horizontal="center" vertical="center"/>
    </xf>
    <xf numFmtId="0" fontId="0" fillId="0" borderId="247" xfId="0" applyBorder="1" applyAlignment="1" applyProtection="1">
      <alignment horizontal="center" vertical="center"/>
    </xf>
    <xf numFmtId="0" fontId="91" fillId="0" borderId="0" xfId="0" applyFont="1" applyAlignment="1" applyProtection="1">
      <alignment horizontal="left"/>
    </xf>
    <xf numFmtId="0" fontId="92" fillId="0" borderId="235" xfId="0" applyNumberFormat="1" applyFont="1" applyBorder="1" applyAlignment="1" applyProtection="1">
      <alignment horizontal="left" vertical="center"/>
    </xf>
    <xf numFmtId="0" fontId="0" fillId="0" borderId="244" xfId="0" applyBorder="1" applyAlignment="1" applyProtection="1">
      <alignment horizontal="right" vertical="center" indent="1"/>
    </xf>
    <xf numFmtId="0" fontId="0" fillId="0" borderId="223" xfId="0" applyBorder="1" applyAlignment="1" applyProtection="1">
      <alignment horizontal="right" vertical="center" indent="1"/>
    </xf>
    <xf numFmtId="0" fontId="90" fillId="0" borderId="236" xfId="0" applyNumberFormat="1" applyFont="1" applyBorder="1" applyAlignment="1" applyProtection="1">
      <alignment horizontal="right" vertical="center" indent="1"/>
    </xf>
    <xf numFmtId="0" fontId="90" fillId="0" borderId="237" xfId="0" applyNumberFormat="1" applyFont="1" applyBorder="1" applyAlignment="1" applyProtection="1">
      <alignment horizontal="right" vertical="center" indent="1"/>
    </xf>
    <xf numFmtId="0" fontId="90" fillId="0" borderId="245" xfId="0" applyNumberFormat="1" applyFont="1" applyBorder="1" applyAlignment="1" applyProtection="1">
      <alignment horizontal="right" vertical="center" indent="1"/>
    </xf>
    <xf numFmtId="0" fontId="70" fillId="0" borderId="0" xfId="0" applyFont="1" applyAlignment="1">
      <alignment horizontal="center" vertical="center"/>
    </xf>
    <xf numFmtId="0" fontId="65" fillId="0" borderId="0" xfId="0" applyFont="1" applyAlignment="1">
      <alignment vertical="center"/>
    </xf>
    <xf numFmtId="0" fontId="68" fillId="0" borderId="0" xfId="0" applyFont="1" applyAlignment="1">
      <alignment horizontal="center" vertical="center" wrapText="1"/>
    </xf>
    <xf numFmtId="0" fontId="72" fillId="0" borderId="0" xfId="0" applyFont="1" applyAlignment="1">
      <alignment horizontal="center"/>
    </xf>
    <xf numFmtId="0" fontId="0" fillId="16" borderId="160" xfId="0" applyFill="1" applyBorder="1" applyAlignment="1">
      <alignment horizontal="center"/>
    </xf>
    <xf numFmtId="0" fontId="0" fillId="16" borderId="178" xfId="0" applyFill="1" applyBorder="1" applyAlignment="1">
      <alignment horizontal="center"/>
    </xf>
    <xf numFmtId="0" fontId="0" fillId="16" borderId="179" xfId="0" applyFill="1" applyBorder="1" applyAlignment="1">
      <alignment horizontal="center"/>
    </xf>
    <xf numFmtId="0" fontId="0" fillId="0" borderId="0" xfId="0" applyBorder="1" applyAlignment="1">
      <alignment horizontal="center"/>
    </xf>
    <xf numFmtId="0" fontId="0" fillId="0" borderId="0" xfId="0" applyAlignment="1">
      <alignment horizontal="center"/>
    </xf>
    <xf numFmtId="0" fontId="0" fillId="14" borderId="115" xfId="0" applyFont="1" applyFill="1" applyBorder="1" applyAlignment="1">
      <alignment horizontal="center" vertical="center" wrapText="1"/>
    </xf>
    <xf numFmtId="0" fontId="0" fillId="14" borderId="118" xfId="0" applyFont="1" applyFill="1" applyBorder="1" applyAlignment="1">
      <alignment horizontal="center" vertical="center"/>
    </xf>
    <xf numFmtId="0" fontId="73" fillId="0" borderId="0" xfId="0" applyFont="1" applyAlignment="1">
      <alignment horizontal="center"/>
    </xf>
    <xf numFmtId="0" fontId="65" fillId="0" borderId="0" xfId="0" applyFont="1" applyBorder="1" applyAlignment="1">
      <alignment horizontal="right" vertical="center" wrapText="1" indent="1"/>
    </xf>
    <xf numFmtId="0" fontId="65" fillId="0" borderId="44" xfId="0" applyFont="1" applyBorder="1" applyAlignment="1">
      <alignment horizontal="right" vertical="center" wrapText="1" indent="1"/>
    </xf>
    <xf numFmtId="0" fontId="19" fillId="0" borderId="0" xfId="0" applyFont="1" applyBorder="1" applyAlignment="1">
      <alignment horizontal="center" vertical="top"/>
    </xf>
    <xf numFmtId="0" fontId="3" fillId="14" borderId="69" xfId="0" applyFont="1" applyFill="1" applyBorder="1" applyAlignment="1" applyProtection="1">
      <alignment horizontal="center" vertical="center" wrapText="1"/>
    </xf>
    <xf numFmtId="0" fontId="3" fillId="14" borderId="113" xfId="0" applyFont="1" applyFill="1" applyBorder="1" applyAlignment="1" applyProtection="1">
      <alignment horizontal="center" vertical="center"/>
    </xf>
    <xf numFmtId="0" fontId="0" fillId="14" borderId="114" xfId="0" applyFill="1" applyBorder="1" applyAlignment="1">
      <alignment horizontal="center" vertical="center" wrapText="1"/>
    </xf>
    <xf numFmtId="0" fontId="0" fillId="14" borderId="117" xfId="0" applyFill="1" applyBorder="1" applyAlignment="1">
      <alignment horizontal="center" vertical="center"/>
    </xf>
    <xf numFmtId="0" fontId="0" fillId="0" borderId="70" xfId="0" applyBorder="1" applyAlignment="1" applyProtection="1">
      <alignment horizontal="center"/>
      <protection locked="0"/>
    </xf>
    <xf numFmtId="0" fontId="0" fillId="14" borderId="111" xfId="0" applyFill="1" applyBorder="1" applyAlignment="1">
      <alignment horizontal="center" vertical="center" wrapText="1"/>
    </xf>
    <xf numFmtId="0" fontId="0" fillId="14" borderId="116" xfId="0" applyFill="1" applyBorder="1" applyAlignment="1">
      <alignment horizontal="center" vertical="center"/>
    </xf>
    <xf numFmtId="0" fontId="0" fillId="14" borderId="114" xfId="0" applyFont="1" applyFill="1" applyBorder="1" applyAlignment="1">
      <alignment horizontal="center" vertical="center" wrapText="1"/>
    </xf>
    <xf numFmtId="0" fontId="0" fillId="14" borderId="117" xfId="0" applyFont="1" applyFill="1" applyBorder="1" applyAlignment="1">
      <alignment horizontal="center" vertical="center"/>
    </xf>
    <xf numFmtId="0" fontId="65" fillId="0" borderId="0" xfId="0" applyFont="1" applyAlignment="1" applyProtection="1">
      <alignment horizontal="right" vertical="center" wrapText="1" indent="1"/>
    </xf>
    <xf numFmtId="0" fontId="2" fillId="5" borderId="94" xfId="0" applyFont="1" applyFill="1" applyBorder="1" applyAlignment="1" applyProtection="1">
      <alignment horizontal="center" vertical="center"/>
      <protection locked="0"/>
    </xf>
    <xf numFmtId="0" fontId="2" fillId="5" borderId="95" xfId="0" applyFont="1" applyFill="1" applyBorder="1" applyAlignment="1" applyProtection="1">
      <alignment horizontal="center" vertical="center"/>
      <protection locked="0"/>
    </xf>
    <xf numFmtId="0" fontId="73" fillId="0" borderId="0" xfId="0" applyFont="1" applyAlignment="1" applyProtection="1">
      <alignment horizontal="center"/>
    </xf>
    <xf numFmtId="0" fontId="65" fillId="0" borderId="0" xfId="0" applyFont="1" applyBorder="1" applyAlignment="1" applyProtection="1">
      <alignment horizontal="left" vertical="center" wrapText="1"/>
    </xf>
    <xf numFmtId="0" fontId="70" fillId="14" borderId="86" xfId="0" applyFont="1" applyFill="1" applyBorder="1" applyAlignment="1">
      <alignment horizontal="center"/>
    </xf>
    <xf numFmtId="0" fontId="3" fillId="14" borderId="70" xfId="0" applyFont="1" applyFill="1" applyBorder="1" applyAlignment="1" applyProtection="1">
      <alignment horizontal="center" vertical="center"/>
    </xf>
    <xf numFmtId="0" fontId="3" fillId="14" borderId="111" xfId="0" applyFont="1" applyFill="1" applyBorder="1" applyAlignment="1" applyProtection="1">
      <alignment horizontal="center" vertical="center" wrapText="1"/>
    </xf>
    <xf numFmtId="0" fontId="3" fillId="14" borderId="112" xfId="0" applyFont="1" applyFill="1" applyBorder="1" applyAlignment="1" applyProtection="1">
      <alignment horizontal="center" vertical="center"/>
    </xf>
    <xf numFmtId="0" fontId="3" fillId="14" borderId="57" xfId="0" applyFont="1" applyFill="1" applyBorder="1" applyAlignment="1" applyProtection="1">
      <alignment horizontal="center" vertical="center" wrapText="1"/>
    </xf>
    <xf numFmtId="0" fontId="3" fillId="14" borderId="58" xfId="0" applyFont="1" applyFill="1" applyBorder="1" applyAlignment="1" applyProtection="1">
      <alignment horizontal="center" vertical="center"/>
    </xf>
    <xf numFmtId="0" fontId="21" fillId="0" borderId="75" xfId="0" applyFont="1" applyBorder="1" applyAlignment="1">
      <alignment horizontal="center" wrapText="1"/>
    </xf>
    <xf numFmtId="0" fontId="74" fillId="0" borderId="0" xfId="0" applyFont="1" applyAlignment="1">
      <alignment horizontal="center"/>
    </xf>
    <xf numFmtId="0" fontId="16" fillId="0" borderId="0" xfId="0" applyFont="1" applyFill="1" applyBorder="1" applyAlignment="1">
      <alignment horizontal="center" vertical="center"/>
    </xf>
    <xf numFmtId="0" fontId="19" fillId="0" borderId="0" xfId="0" applyFont="1" applyBorder="1" applyAlignment="1">
      <alignment horizontal="center" vertical="center"/>
    </xf>
    <xf numFmtId="0" fontId="29" fillId="0" borderId="0" xfId="0" applyFont="1" applyAlignment="1">
      <alignment horizontal="center"/>
    </xf>
    <xf numFmtId="0" fontId="0" fillId="0" borderId="31" xfId="0" applyBorder="1" applyAlignment="1">
      <alignment horizontal="left"/>
    </xf>
    <xf numFmtId="0" fontId="0" fillId="0" borderId="32" xfId="0" applyBorder="1" applyAlignment="1">
      <alignment horizontal="left"/>
    </xf>
    <xf numFmtId="0" fontId="51" fillId="0" borderId="0" xfId="0" applyFont="1" applyAlignment="1">
      <alignment horizontal="center" vertical="center"/>
    </xf>
    <xf numFmtId="0" fontId="28" fillId="0" borderId="0" xfId="0" applyFont="1" applyBorder="1" applyAlignment="1">
      <alignment horizontal="center"/>
    </xf>
    <xf numFmtId="0" fontId="0" fillId="0" borderId="22" xfId="0" applyBorder="1" applyAlignment="1">
      <alignment horizontal="right"/>
    </xf>
    <xf numFmtId="0" fontId="0" fillId="0" borderId="21" xfId="0" applyBorder="1" applyAlignment="1">
      <alignment horizontal="right"/>
    </xf>
    <xf numFmtId="0" fontId="21" fillId="0" borderId="29" xfId="0" applyFont="1" applyBorder="1" applyAlignment="1">
      <alignment horizontal="center"/>
    </xf>
    <xf numFmtId="0" fontId="0" fillId="0" borderId="27" xfId="0" applyBorder="1" applyAlignment="1">
      <alignment horizontal="right"/>
    </xf>
    <xf numFmtId="0" fontId="0" fillId="0" borderId="26" xfId="0" applyBorder="1" applyAlignment="1">
      <alignment horizontal="right"/>
    </xf>
    <xf numFmtId="0" fontId="0" fillId="0" borderId="24" xfId="0" applyBorder="1" applyAlignment="1">
      <alignment horizontal="right"/>
    </xf>
    <xf numFmtId="0" fontId="0" fillId="0" borderId="0" xfId="0" applyBorder="1" applyAlignment="1">
      <alignment horizontal="right"/>
    </xf>
    <xf numFmtId="0" fontId="51" fillId="0" borderId="0" xfId="0" quotePrefix="1" applyFont="1" applyAlignment="1">
      <alignment horizontal="center"/>
    </xf>
    <xf numFmtId="0" fontId="53" fillId="0" borderId="0" xfId="0" applyFont="1" applyAlignment="1">
      <alignment horizontal="center"/>
    </xf>
  </cellXfs>
  <cellStyles count="2">
    <cellStyle name="Link" xfId="1" builtinId="8"/>
    <cellStyle name="Standard" xfId="0" builtinId="0"/>
  </cellStyles>
  <dxfs count="302">
    <dxf>
      <font>
        <b/>
        <i val="0"/>
      </font>
    </dxf>
    <dxf>
      <font>
        <b/>
        <i val="0"/>
      </font>
    </dxf>
    <dxf>
      <font>
        <b/>
        <i val="0"/>
      </font>
    </dxf>
    <dxf>
      <fill>
        <patternFill>
          <bgColor rgb="FFEDFBC1"/>
        </patternFill>
      </fill>
    </dxf>
    <dxf>
      <fill>
        <patternFill>
          <bgColor rgb="FFEDFBC1"/>
        </patternFill>
      </fill>
    </dxf>
    <dxf>
      <font>
        <b/>
        <i val="0"/>
      </font>
      <fill>
        <patternFill>
          <bgColor rgb="FFFFFF00"/>
        </patternFill>
      </fill>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auto="1"/>
      </font>
    </dxf>
    <dxf>
      <font>
        <b/>
        <i val="0"/>
        <color auto="1"/>
      </font>
    </dxf>
    <dxf>
      <font>
        <b/>
        <i val="0"/>
        <color auto="1"/>
      </font>
    </dxf>
    <dxf>
      <font>
        <b/>
        <i val="0"/>
        <color auto="1"/>
      </font>
    </dxf>
    <dxf>
      <font>
        <b/>
        <i val="0"/>
        <color auto="1"/>
      </font>
    </dxf>
    <dxf>
      <font>
        <b/>
        <i val="0"/>
        <color auto="1"/>
      </font>
    </dxf>
    <dxf>
      <font>
        <b/>
        <i val="0"/>
        <color auto="1"/>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ill>
        <patternFill>
          <bgColor rgb="FF3CD2FF"/>
        </patternFill>
      </fill>
    </dxf>
    <dxf>
      <fill>
        <patternFill>
          <bgColor rgb="FFFFAF23"/>
        </patternFill>
      </fill>
    </dxf>
    <dxf>
      <fill>
        <patternFill>
          <bgColor rgb="FFB4DC78"/>
        </patternFill>
      </fill>
    </dxf>
    <dxf>
      <fill>
        <patternFill>
          <bgColor rgb="FFD9AADA"/>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3CD2FF"/>
        </patternFill>
      </fill>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b val="0"/>
        <i val="0"/>
        <color rgb="FFF2365A"/>
      </font>
    </dxf>
    <dxf>
      <font>
        <color theme="1"/>
      </font>
    </dxf>
    <dxf>
      <font>
        <color rgb="FFC00000"/>
      </font>
    </dxf>
    <dxf>
      <fill>
        <patternFill>
          <bgColor rgb="FFFFC000"/>
        </patternFill>
      </fill>
    </dxf>
    <dxf>
      <fill>
        <patternFill>
          <bgColor rgb="FFFFC000"/>
        </patternFill>
      </fill>
    </dxf>
    <dxf>
      <fill>
        <patternFill>
          <bgColor rgb="FFFFC000"/>
        </patternFill>
      </fill>
    </dxf>
    <dxf>
      <fill>
        <patternFill>
          <bgColor rgb="FFFFFF00"/>
        </patternFill>
      </fill>
    </dxf>
    <dxf>
      <font>
        <color auto="1"/>
      </font>
    </dxf>
    <dxf>
      <font>
        <color auto="1"/>
      </font>
    </dxf>
    <dxf>
      <font>
        <color auto="1"/>
      </font>
    </dxf>
    <dxf>
      <font>
        <color rgb="FFC00000"/>
      </font>
    </dxf>
    <dxf>
      <font>
        <b/>
        <i val="0"/>
        <color theme="1"/>
      </font>
      <fill>
        <patternFill patternType="solid">
          <bgColor rgb="FFFFFF00"/>
        </patternFill>
      </fill>
    </dxf>
  </dxfs>
  <tableStyles count="0" defaultTableStyle="TableStyleMedium2" defaultPivotStyle="PivotStyleLight16"/>
  <colors>
    <mruColors>
      <color rgb="FF4472C4"/>
      <color rgb="FFF8F8F8"/>
      <color rgb="FFFFFFCC"/>
      <color rgb="FFB4DC78"/>
      <color rgb="FF3CD2FF"/>
      <color rgb="FFDAAADA"/>
      <color rgb="FFD9AADA"/>
      <color rgb="FFF2F2F2"/>
      <color rgb="FFFEF6E8"/>
      <color rgb="FFFDE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77955</xdr:colOff>
      <xdr:row>0</xdr:row>
      <xdr:rowOff>111939</xdr:rowOff>
    </xdr:from>
    <xdr:to>
      <xdr:col>16</xdr:col>
      <xdr:colOff>647701</xdr:colOff>
      <xdr:row>8</xdr:row>
      <xdr:rowOff>161925</xdr:rowOff>
    </xdr:to>
    <xdr:pic>
      <xdr:nvPicPr>
        <xdr:cNvPr id="6" name="Grafik 5">
          <a:extLst>
            <a:ext uri="{FF2B5EF4-FFF2-40B4-BE49-F238E27FC236}">
              <a16:creationId xmlns:a16="http://schemas.microsoft.com/office/drawing/2014/main" id="{2ACA76B3-634E-4DD8-8AB2-9426E661E32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831555" y="111939"/>
          <a:ext cx="1827046" cy="21264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ermann-baum.de/excel/UEFA_EURO_Women/de/" TargetMode="External"/><Relationship Id="rId1" Type="http://schemas.openxmlformats.org/officeDocument/2006/relationships/hyperlink" Target="https://hermann-baum.de/excel/UEFA_EURO/d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31EAF-63ED-48E5-B0DB-0B337CE38976}">
  <sheetPr>
    <pageSetUpPr fitToPage="1"/>
  </sheetPr>
  <dimension ref="A1:S86"/>
  <sheetViews>
    <sheetView showGridLines="0" showRowColHeaders="0" tabSelected="1" zoomScaleNormal="100" workbookViewId="0">
      <selection activeCell="B14" sqref="B14"/>
    </sheetView>
  </sheetViews>
  <sheetFormatPr baseColWidth="10" defaultColWidth="0" defaultRowHeight="15" zeroHeight="1" x14ac:dyDescent="0.25"/>
  <cols>
    <col min="1" max="1" width="5.140625" style="4" customWidth="1"/>
    <col min="2" max="3" width="13.140625" style="4" customWidth="1"/>
    <col min="4" max="4" width="5.7109375" style="4" customWidth="1"/>
    <col min="5" max="6" width="13.140625" style="4" customWidth="1"/>
    <col min="7" max="7" width="5.7109375" style="4" customWidth="1"/>
    <col min="8" max="9" width="13.140625" style="4" customWidth="1"/>
    <col min="10" max="10" width="5.7109375" style="4" customWidth="1"/>
    <col min="11" max="12" width="13.140625" style="4" customWidth="1"/>
    <col min="13" max="13" width="5.7109375" style="4" customWidth="1"/>
    <col min="14" max="15" width="13.140625" style="4" customWidth="1"/>
    <col min="16" max="16" width="5.7109375" style="4" customWidth="1"/>
    <col min="17" max="18" width="13.140625" style="4" customWidth="1"/>
    <col min="19" max="19" width="5.7109375" style="4" customWidth="1"/>
    <col min="20" max="16384" width="11.42578125" hidden="1"/>
  </cols>
  <sheetData>
    <row r="1" spans="1:19" s="4" customFormat="1" ht="61.5" customHeight="1" x14ac:dyDescent="0.9">
      <c r="B1" s="746" t="str">
        <f>Sprache!$E$84</f>
        <v>EURO 2025</v>
      </c>
      <c r="C1" s="746"/>
      <c r="D1" s="746"/>
      <c r="E1" s="746"/>
      <c r="F1" s="746"/>
      <c r="G1" s="746"/>
      <c r="H1" s="746"/>
      <c r="I1" s="746"/>
      <c r="J1" s="746"/>
      <c r="K1" s="746"/>
      <c r="L1" s="746"/>
      <c r="M1" s="439"/>
      <c r="N1" s="439"/>
      <c r="O1" s="439"/>
      <c r="P1" s="90"/>
      <c r="Q1" s="90"/>
      <c r="R1" s="470" t="s">
        <v>1145</v>
      </c>
      <c r="S1" s="25"/>
    </row>
    <row r="2" spans="1:19" s="4" customFormat="1" ht="14.25" customHeight="1" x14ac:dyDescent="0.9">
      <c r="B2" s="22"/>
      <c r="C2" s="92" t="str">
        <f>Sprache!$E$100</f>
        <v xml:space="preserve">  Pkt      Tore</v>
      </c>
      <c r="D2" s="20"/>
      <c r="E2" s="22"/>
      <c r="F2" s="92" t="str">
        <f>Sprache!$E$100</f>
        <v xml:space="preserve">  Pkt      Tore</v>
      </c>
      <c r="G2" s="20"/>
      <c r="H2" s="22"/>
      <c r="I2" s="92" t="str">
        <f>Sprache!$E$100</f>
        <v xml:space="preserve">  Pkt      Tore</v>
      </c>
      <c r="J2" s="20"/>
      <c r="K2" s="23"/>
      <c r="L2" s="92" t="str">
        <f>Sprache!$E$100</f>
        <v xml:space="preserve">  Pkt      Tore</v>
      </c>
      <c r="M2" s="20"/>
      <c r="N2" s="319"/>
      <c r="O2" s="318"/>
      <c r="P2" s="318"/>
      <c r="Q2" s="318"/>
      <c r="R2" s="318"/>
    </row>
    <row r="3" spans="1:19" s="4" customFormat="1" ht="15.95" customHeight="1" x14ac:dyDescent="0.25">
      <c r="A3" s="5"/>
      <c r="B3" s="457" t="str">
        <f>GrpA!P11</f>
        <v>Norwegen</v>
      </c>
      <c r="C3" s="458" t="str">
        <f>"   "&amp;GrpA!$Q11&amp;"        "&amp;GrpA!$S11&amp;Sprache!$E$139&amp;GrpA!$T11</f>
        <v xml:space="preserve">   9        8 : 5</v>
      </c>
      <c r="D3" s="114"/>
      <c r="E3" s="457" t="str">
        <f>GrpB!P11</f>
        <v>Spanien</v>
      </c>
      <c r="F3" s="458" t="str">
        <f>"   "&amp;GrpB!$Q11&amp;"        "&amp;GrpB!$S11&amp;Sprache!$E$139&amp;GrpB!$T11</f>
        <v xml:space="preserve">   9        14 : 3</v>
      </c>
      <c r="G3" s="114"/>
      <c r="H3" s="457" t="str">
        <f>GrpC!$P11</f>
        <v>Schweden</v>
      </c>
      <c r="I3" s="458" t="str">
        <f>"   "&amp;GrpC!$Q11&amp;"        "&amp;GrpC!$S11&amp;Sprache!$E$139&amp;GrpC!$T11</f>
        <v xml:space="preserve">   9        8 : 1</v>
      </c>
      <c r="J3" s="116"/>
      <c r="K3" s="457" t="str">
        <f>GrpD!$P11</f>
        <v>Frankreich</v>
      </c>
      <c r="L3" s="458" t="str">
        <f>"   "&amp;GrpD!$Q11&amp;"        "&amp;GrpD!$S11&amp;Sprache!$E$139&amp;GrpD!$T11</f>
        <v xml:space="preserve">   9        11 : 4</v>
      </c>
      <c r="M3" s="116"/>
      <c r="N3" s="318"/>
      <c r="O3" s="318"/>
      <c r="P3" s="318"/>
      <c r="Q3" s="318"/>
      <c r="R3" s="318"/>
      <c r="S3" s="5"/>
    </row>
    <row r="4" spans="1:19" s="4" customFormat="1" ht="15.95" customHeight="1" x14ac:dyDescent="0.25">
      <c r="A4" s="5"/>
      <c r="B4" s="459" t="str">
        <f>GrpA!P12</f>
        <v>Schweiz</v>
      </c>
      <c r="C4" s="460" t="str">
        <f>"   "&amp;GrpA!$Q12&amp;"        "&amp;GrpA!$S12&amp;Sprache!$E$139&amp;GrpA!$T12</f>
        <v xml:space="preserve">   4        4 : 3</v>
      </c>
      <c r="D4" s="114"/>
      <c r="E4" s="459" t="str">
        <f>GrpB!P12</f>
        <v>Italien</v>
      </c>
      <c r="F4" s="460" t="str">
        <f>"   "&amp;GrpB!$Q12&amp;"        "&amp;GrpB!$S12&amp;Sprache!$E$139&amp;GrpB!$T12</f>
        <v xml:space="preserve">   4        3 : 4</v>
      </c>
      <c r="G4" s="114"/>
      <c r="H4" s="459" t="str">
        <f>GrpC!P12</f>
        <v>Deutschland</v>
      </c>
      <c r="I4" s="460" t="str">
        <f>"   "&amp;GrpC!$Q12&amp;"        "&amp;GrpC!$S12&amp;Sprache!$E$139&amp;GrpC!$T12</f>
        <v xml:space="preserve">   6        5 : 5</v>
      </c>
      <c r="J4" s="116"/>
      <c r="K4" s="459" t="str">
        <f>GrpD!$P12</f>
        <v>England</v>
      </c>
      <c r="L4" s="460" t="str">
        <f>"   "&amp;GrpD!$Q12&amp;"        "&amp;GrpD!$S12&amp;Sprache!$E$139&amp;GrpD!$T12</f>
        <v xml:space="preserve">   6        11 : 3</v>
      </c>
      <c r="M4" s="116"/>
      <c r="N4" s="318"/>
      <c r="O4" s="318"/>
      <c r="P4" s="318"/>
      <c r="Q4" s="318"/>
      <c r="R4" s="318"/>
      <c r="S4" s="5"/>
    </row>
    <row r="5" spans="1:19" s="4" customFormat="1" ht="15.95" customHeight="1" x14ac:dyDescent="0.25">
      <c r="A5" s="5"/>
      <c r="B5" s="453" t="str">
        <f>GrpA!P13</f>
        <v>Finnland</v>
      </c>
      <c r="C5" s="454" t="str">
        <f>"   "&amp;GrpA!$Q13&amp;"        "&amp;GrpA!$S13&amp;Sprache!$E$139&amp;GrpA!$T13</f>
        <v xml:space="preserve">   4        3 : 3</v>
      </c>
      <c r="D5" s="114"/>
      <c r="E5" s="453" t="str">
        <f>GrpB!P13</f>
        <v>Belgien</v>
      </c>
      <c r="F5" s="454" t="str">
        <f>"   "&amp;GrpB!$Q13&amp;"        "&amp;GrpB!$S13&amp;Sprache!$E$139&amp;GrpB!$T13</f>
        <v xml:space="preserve">   3        4 : 8</v>
      </c>
      <c r="G5" s="114"/>
      <c r="H5" s="453" t="str">
        <f>GrpC!P13</f>
        <v>Polen</v>
      </c>
      <c r="I5" s="454" t="str">
        <f>"   "&amp;GrpC!$Q13&amp;"        "&amp;GrpC!$S13&amp;Sprache!$E$139&amp;GrpC!$T13</f>
        <v xml:space="preserve">   3        3 : 7</v>
      </c>
      <c r="J5" s="116"/>
      <c r="K5" s="453" t="str">
        <f>GrpD!$P13</f>
        <v>Niederlande</v>
      </c>
      <c r="L5" s="454" t="str">
        <f>"   "&amp;GrpD!$Q13&amp;"        "&amp;GrpD!$S13&amp;Sprache!$E$139&amp;GrpD!$T13</f>
        <v xml:space="preserve">   3        5 : 9</v>
      </c>
      <c r="M5" s="116"/>
      <c r="N5" s="318"/>
      <c r="O5" s="318"/>
      <c r="P5" s="318"/>
      <c r="Q5" s="318"/>
      <c r="R5" s="318"/>
      <c r="S5" s="5"/>
    </row>
    <row r="6" spans="1:19" s="94" customFormat="1" ht="15.95" customHeight="1" x14ac:dyDescent="0.25">
      <c r="A6" s="93"/>
      <c r="B6" s="455" t="str">
        <f>GrpA!P14</f>
        <v>Island</v>
      </c>
      <c r="C6" s="456" t="str">
        <f>"   "&amp;GrpA!$Q14&amp;"        "&amp;GrpA!$S14&amp;Sprache!$E$139&amp;GrpA!$T14</f>
        <v xml:space="preserve">   0        3 : 7</v>
      </c>
      <c r="D6" s="115"/>
      <c r="E6" s="455" t="str">
        <f>GrpB!P14</f>
        <v>Portugal</v>
      </c>
      <c r="F6" s="456" t="str">
        <f>"   "&amp;GrpB!$Q14&amp;"        "&amp;GrpB!$S14&amp;Sprache!$E$139&amp;GrpB!$T14</f>
        <v xml:space="preserve">   1        2 : 8</v>
      </c>
      <c r="G6" s="115"/>
      <c r="H6" s="455" t="str">
        <f>GrpC!P14</f>
        <v>Dänemark</v>
      </c>
      <c r="I6" s="456" t="str">
        <f>"   "&amp;GrpC!$Q14&amp;"        "&amp;GrpC!$S14&amp;Sprache!$E$139&amp;GrpC!$T14</f>
        <v xml:space="preserve">   0        3 : 6</v>
      </c>
      <c r="J6" s="117"/>
      <c r="K6" s="455" t="str">
        <f>GrpD!$P14</f>
        <v>Wales</v>
      </c>
      <c r="L6" s="456" t="str">
        <f>"   "&amp;GrpD!$Q14&amp;"        "&amp;GrpD!$S14&amp;Sprache!$E$139&amp;GrpD!$T14</f>
        <v xml:space="preserve">   0        2 : 13</v>
      </c>
      <c r="M6" s="117"/>
      <c r="N6" s="318"/>
      <c r="O6" s="318"/>
      <c r="P6" s="318"/>
      <c r="Q6" s="318"/>
      <c r="R6" s="318"/>
      <c r="S6" s="93"/>
    </row>
    <row r="7" spans="1:19" s="4" customFormat="1" ht="13.5" customHeight="1" x14ac:dyDescent="0.25">
      <c r="A7" s="5"/>
      <c r="B7" s="747" t="str">
        <f>IF(GrpA!$M$10+GrpB!$M$10+GrpC!$M$10+GrpD!$M$10=0,"",IF(Distinctness!$D$4&gt;0,Distinctness!$J$4,Distinctness!$J$5))</f>
        <v>Die Platzierung ist in allen Gruppen geklärt.</v>
      </c>
      <c r="C7" s="747"/>
      <c r="D7" s="747"/>
      <c r="E7" s="747"/>
      <c r="F7" s="747"/>
      <c r="G7" s="747"/>
      <c r="H7" s="747"/>
      <c r="I7" s="747"/>
      <c r="J7" s="747"/>
      <c r="K7" s="747"/>
      <c r="L7" s="747"/>
      <c r="M7" s="418"/>
      <c r="N7" s="298"/>
      <c r="O7" s="298"/>
      <c r="P7" s="298"/>
      <c r="Q7" s="298"/>
      <c r="R7" s="298"/>
      <c r="S7" s="5"/>
    </row>
    <row r="8" spans="1:19" s="4" customFormat="1" ht="11.25" customHeight="1" x14ac:dyDescent="0.25">
      <c r="B8" s="748" t="str">
        <f>IF(GrpA!$X$11&gt;0,"•","")</f>
        <v/>
      </c>
      <c r="C8" s="749"/>
      <c r="D8" s="143"/>
      <c r="E8" s="748" t="str">
        <f>IF(GrpB!$X$11&gt;0,"•","")</f>
        <v/>
      </c>
      <c r="F8" s="749"/>
      <c r="G8" s="143"/>
      <c r="H8" s="748" t="str">
        <f>IF(GrpC!$X$11&gt;0,"•","")</f>
        <v/>
      </c>
      <c r="I8" s="749"/>
      <c r="J8" s="143"/>
      <c r="K8" s="748" t="str">
        <f>IF(GrpD!$X$11&gt;0,"•","")</f>
        <v/>
      </c>
      <c r="L8" s="749"/>
      <c r="M8" s="21"/>
      <c r="N8" s="743"/>
      <c r="O8" s="743"/>
      <c r="P8" s="299"/>
      <c r="Q8" s="743"/>
      <c r="R8" s="743"/>
    </row>
    <row r="9" spans="1:19" s="4" customFormat="1" ht="19.5" customHeight="1" x14ac:dyDescent="0.35">
      <c r="B9" s="744" t="str">
        <f>Sprache!$E$93&amp;" A"</f>
        <v>Gruppe A</v>
      </c>
      <c r="C9" s="745"/>
      <c r="D9" s="6"/>
      <c r="E9" s="744" t="str">
        <f>Sprache!$E$93&amp;" B"</f>
        <v>Gruppe B</v>
      </c>
      <c r="F9" s="745"/>
      <c r="H9" s="744" t="str">
        <f>Sprache!$E$93&amp;" C"</f>
        <v>Gruppe C</v>
      </c>
      <c r="I9" s="745"/>
      <c r="K9" s="744" t="str">
        <f>Sprache!$E$93&amp;" D"</f>
        <v>Gruppe D</v>
      </c>
      <c r="L9" s="745"/>
      <c r="N9" s="320"/>
      <c r="O9" s="317"/>
      <c r="P9" s="317"/>
      <c r="Q9" s="317"/>
      <c r="R9" s="317"/>
    </row>
    <row r="10" spans="1:19" s="4" customFormat="1" ht="9.9499999999999993" customHeight="1" thickBot="1" x14ac:dyDescent="0.35">
      <c r="B10" s="60"/>
      <c r="C10" s="60"/>
      <c r="D10" s="61"/>
      <c r="E10" s="60"/>
      <c r="F10" s="60"/>
      <c r="G10" s="16"/>
      <c r="H10" s="60"/>
      <c r="I10" s="60"/>
      <c r="J10" s="16"/>
      <c r="K10" s="60"/>
      <c r="L10" s="60"/>
      <c r="M10" s="16"/>
      <c r="N10" s="60"/>
      <c r="O10" s="60"/>
      <c r="P10" s="16"/>
      <c r="Q10" s="60"/>
      <c r="R10" s="60"/>
    </row>
    <row r="11" spans="1:19" s="4" customFormat="1" ht="15" customHeight="1" x14ac:dyDescent="0.25">
      <c r="A11" s="132">
        <v>1</v>
      </c>
      <c r="B11" s="713" t="str">
        <f>VLOOKUP(A11,Matches!$B$4:$K$43,7,0)</f>
        <v>Thun</v>
      </c>
      <c r="C11" s="714"/>
      <c r="D11" s="132">
        <v>3</v>
      </c>
      <c r="E11" s="713" t="str">
        <f>VLOOKUP(D11,Matches!$B$4:$K$43,7,0)</f>
        <v>Sion</v>
      </c>
      <c r="F11" s="714"/>
      <c r="G11" s="132">
        <v>5</v>
      </c>
      <c r="H11" s="713" t="str">
        <f>VLOOKUP(G11,Matches!$B$4:$K$43,7,0)</f>
        <v>Genf</v>
      </c>
      <c r="I11" s="714"/>
      <c r="J11" s="132">
        <v>7</v>
      </c>
      <c r="K11" s="713" t="str">
        <f>VLOOKUP(J11,Matches!$B$4:$K$43,7,0)</f>
        <v>Luzern</v>
      </c>
      <c r="L11" s="714"/>
      <c r="M11" s="132"/>
      <c r="N11" s="737" t="str">
        <f>Sprache!$E$140</f>
        <v>Qualifikation zum Achtelfinale</v>
      </c>
      <c r="O11" s="738"/>
      <c r="P11" s="738"/>
      <c r="Q11" s="738"/>
      <c r="R11" s="739"/>
    </row>
    <row r="12" spans="1:19" s="4" customFormat="1" ht="15" customHeight="1" x14ac:dyDescent="0.25">
      <c r="B12" s="694">
        <f>VLOOKUP(A11,Matches!$B$4:$K$43,5,0)</f>
        <v>45840.75</v>
      </c>
      <c r="C12" s="696"/>
      <c r="E12" s="694">
        <f>VLOOKUP(D11,Matches!$B$4:$K$43,5,0)</f>
        <v>45841.75</v>
      </c>
      <c r="F12" s="696"/>
      <c r="H12" s="694">
        <f>VLOOKUP(G11,Matches!$B$4:$K$43,5,0)</f>
        <v>45842.75</v>
      </c>
      <c r="I12" s="696"/>
      <c r="K12" s="694">
        <f>VLOOKUP(J11,Matches!$B$4:$K$43,5,0)</f>
        <v>45843.75</v>
      </c>
      <c r="L12" s="696"/>
      <c r="N12" s="740"/>
      <c r="O12" s="741"/>
      <c r="P12" s="741"/>
      <c r="Q12" s="741"/>
      <c r="R12" s="742"/>
    </row>
    <row r="13" spans="1:19" s="4" customFormat="1" x14ac:dyDescent="0.25">
      <c r="B13" s="62" t="str">
        <f>VLOOKUP(A11,Matches!$B$4:$K$43,8,0)</f>
        <v>Island</v>
      </c>
      <c r="C13" s="63" t="str">
        <f>VLOOKUP(A11,Matches!$B$4:$K$43,9,0)</f>
        <v>Finnland</v>
      </c>
      <c r="E13" s="62" t="str">
        <f>VLOOKUP(D11,Matches!$B$4:$K$43,8,0)</f>
        <v>Belgien</v>
      </c>
      <c r="F13" s="63" t="str">
        <f>VLOOKUP(D11,Matches!$B$4:$K$43,9,0)</f>
        <v>Italien</v>
      </c>
      <c r="H13" s="62" t="str">
        <f>VLOOKUP(G11,Matches!$B$4:$K$43,8,0)</f>
        <v>Dänemark</v>
      </c>
      <c r="I13" s="63" t="str">
        <f>VLOOKUP(G11,Matches!$B$4:$K$43,9,0)</f>
        <v>Schweden</v>
      </c>
      <c r="K13" s="62" t="str">
        <f>VLOOKUP(J11,Matches!$B$4:$K$43,8,0)</f>
        <v>Wales</v>
      </c>
      <c r="L13" s="63" t="str">
        <f>VLOOKUP(J11,Matches!$B$4:$K$43,9,0)</f>
        <v>Niederlande</v>
      </c>
      <c r="N13" s="382"/>
      <c r="O13" s="383"/>
      <c r="P13" s="383"/>
      <c r="Q13" s="383"/>
      <c r="R13" s="384"/>
    </row>
    <row r="14" spans="1:19" s="4" customFormat="1" ht="15.75" thickBot="1" x14ac:dyDescent="0.3">
      <c r="B14" s="1">
        <v>0</v>
      </c>
      <c r="C14" s="2">
        <v>1</v>
      </c>
      <c r="E14" s="1">
        <v>0</v>
      </c>
      <c r="F14" s="2">
        <v>1</v>
      </c>
      <c r="H14" s="1">
        <v>0</v>
      </c>
      <c r="I14" s="2">
        <v>1</v>
      </c>
      <c r="K14" s="1">
        <v>0</v>
      </c>
      <c r="L14" s="2">
        <v>3</v>
      </c>
      <c r="N14" s="731" t="str">
        <f>Sprache!$E$141</f>
        <v>Kriterien für die Platzierung innerhalb der Gruppen:</v>
      </c>
      <c r="O14" s="732"/>
      <c r="P14" s="732"/>
      <c r="Q14" s="732"/>
      <c r="R14" s="733"/>
    </row>
    <row r="15" spans="1:19" s="4" customFormat="1" ht="9.9499999999999993" customHeight="1" thickBot="1" x14ac:dyDescent="0.3">
      <c r="B15" s="24"/>
      <c r="C15" s="24"/>
      <c r="D15" s="16"/>
      <c r="E15" s="24"/>
      <c r="F15" s="24"/>
      <c r="G15" s="16"/>
      <c r="H15" s="24"/>
      <c r="I15" s="24"/>
      <c r="J15" s="16"/>
      <c r="K15" s="24"/>
      <c r="L15" s="24"/>
      <c r="M15" s="16"/>
      <c r="N15" s="731"/>
      <c r="O15" s="732"/>
      <c r="P15" s="732"/>
      <c r="Q15" s="732"/>
      <c r="R15" s="733"/>
    </row>
    <row r="16" spans="1:19" s="4" customFormat="1" ht="15" customHeight="1" x14ac:dyDescent="0.25">
      <c r="A16" s="132">
        <v>2</v>
      </c>
      <c r="B16" s="713" t="str">
        <f>VLOOKUP(A16,Matches!$B$4:$K$43,7,0)</f>
        <v>Basel</v>
      </c>
      <c r="C16" s="714"/>
      <c r="D16" s="132">
        <v>4</v>
      </c>
      <c r="E16" s="713" t="str">
        <f>VLOOKUP(D16,Matches!$B$4:$K$43,7,0)</f>
        <v>Bern</v>
      </c>
      <c r="F16" s="714"/>
      <c r="G16" s="132">
        <v>6</v>
      </c>
      <c r="H16" s="713" t="str">
        <f>VLOOKUP(G16,Matches!$B$4:$K$43,7,0)</f>
        <v>St. Gallen</v>
      </c>
      <c r="I16" s="714"/>
      <c r="J16" s="132">
        <v>8</v>
      </c>
      <c r="K16" s="713" t="str">
        <f>VLOOKUP(J16,Matches!$B$4:$K$43,7,0)</f>
        <v>Zürich</v>
      </c>
      <c r="L16" s="714"/>
      <c r="M16" s="132"/>
      <c r="N16" s="734" t="str">
        <f>Sprache!$E$142&amp;CHAR(10)&amp;Sprache!$E$143&amp;CHAR(10)&amp;Sprache!$E$144&amp;CHAR(10)&amp;Sprache!$E$145&amp;CHAR(10)&amp;Sprache!$E$146&amp;CHAR(10)&amp;Sprache!$E$147&amp;CHAR(10)&amp;Sprache!$E$148&amp;CHAR(10)&amp;Sprache!$E$149&amp;CHAR(10)&amp;Sprache!$E$150&amp;CHAR(10)&amp;Sprache!$E$151&amp;CHAR(10)&amp;Sprache!$E$152&amp;CHAR(10)&amp;Sprache!$E$153</f>
        <v xml:space="preserve">  1.  Punkte aus allen Gruppenspielen
  2.  Punkte der direkten Begegnungen
  3.  Tordifferenz aus den Direkt-Begegnungen
  4.  Anzahl der in den Direkt-Begegnungen erzielten Tore
  5.  Nochmalige Anwendung der Krit. 2 - 4 nur auf die Mannschaften,
       die beim 1. Durchlauf nicht unterscheidbar waren
  6.  Tordifferenz aus allen Gruppenspielen
  7.  Anzahl der erzielten Tore aus allen Gruppenspielen
  8.  Anzahl der Siege aus allen Gruppenspielen
  9.  Fair-Play-Wertung bzw. Elfmeterschießen im letzten Gruppenspiel,
       wenn die Bedingungen dafür zutreffen
10.  Position in der Schlussrangliste der European Qualifiers</v>
      </c>
      <c r="O16" s="735"/>
      <c r="P16" s="735"/>
      <c r="Q16" s="735"/>
      <c r="R16" s="736"/>
    </row>
    <row r="17" spans="1:18" s="4" customFormat="1" ht="15" customHeight="1" x14ac:dyDescent="0.25">
      <c r="B17" s="694">
        <f>VLOOKUP(A16,Matches!$B$4:$K$43,5,0)</f>
        <v>45840.875</v>
      </c>
      <c r="C17" s="696"/>
      <c r="E17" s="694">
        <f>VLOOKUP(D16,Matches!$B$4:$K$43,5,0)</f>
        <v>45841.875</v>
      </c>
      <c r="F17" s="696"/>
      <c r="H17" s="694">
        <f>VLOOKUP(G16,Matches!$B$4:$K$43,5,0)</f>
        <v>45842.875</v>
      </c>
      <c r="I17" s="696"/>
      <c r="K17" s="694">
        <f>VLOOKUP(J16,Matches!$B$4:$K$43,5,0)</f>
        <v>45843.875</v>
      </c>
      <c r="L17" s="696"/>
      <c r="N17" s="734"/>
      <c r="O17" s="735"/>
      <c r="P17" s="735"/>
      <c r="Q17" s="735"/>
      <c r="R17" s="736"/>
    </row>
    <row r="18" spans="1:18" s="4" customFormat="1" x14ac:dyDescent="0.25">
      <c r="B18" s="62" t="str">
        <f>VLOOKUP(A16,Matches!$B$4:$K$43,8,0)</f>
        <v>Schweiz</v>
      </c>
      <c r="C18" s="63" t="str">
        <f>VLOOKUP(A16,Matches!$B$4:$K$43,9,0)</f>
        <v>Norwegen</v>
      </c>
      <c r="E18" s="62" t="str">
        <f>VLOOKUP(D16,Matches!$B$4:$K$43,8,0)</f>
        <v>Spanien</v>
      </c>
      <c r="F18" s="63" t="str">
        <f>VLOOKUP(D16,Matches!$B$4:$K$43,9,0)</f>
        <v>Portugal</v>
      </c>
      <c r="H18" s="62" t="str">
        <f>VLOOKUP(G16,Matches!$B$4:$K$43,8,0)</f>
        <v>Deutschland</v>
      </c>
      <c r="I18" s="63" t="str">
        <f>VLOOKUP(G16,Matches!$B$4:$K$43,9,0)</f>
        <v>Polen</v>
      </c>
      <c r="K18" s="62" t="str">
        <f>VLOOKUP(J16,Matches!$B$4:$K$43,8,0)</f>
        <v>Frankreich</v>
      </c>
      <c r="L18" s="63" t="str">
        <f>VLOOKUP(J16,Matches!$B$4:$K$43,9,0)</f>
        <v>England</v>
      </c>
      <c r="N18" s="734"/>
      <c r="O18" s="735"/>
      <c r="P18" s="735"/>
      <c r="Q18" s="735"/>
      <c r="R18" s="736"/>
    </row>
    <row r="19" spans="1:18" s="4" customFormat="1" ht="15.75" thickBot="1" x14ac:dyDescent="0.3">
      <c r="B19" s="1">
        <v>1</v>
      </c>
      <c r="C19" s="2">
        <v>2</v>
      </c>
      <c r="E19" s="1">
        <v>5</v>
      </c>
      <c r="F19" s="2">
        <v>0</v>
      </c>
      <c r="H19" s="1">
        <v>2</v>
      </c>
      <c r="I19" s="2">
        <v>0</v>
      </c>
      <c r="K19" s="1">
        <v>2</v>
      </c>
      <c r="L19" s="2">
        <v>1</v>
      </c>
      <c r="N19" s="734"/>
      <c r="O19" s="735"/>
      <c r="P19" s="735"/>
      <c r="Q19" s="735"/>
      <c r="R19" s="736"/>
    </row>
    <row r="20" spans="1:18" s="4" customFormat="1" ht="9.9499999999999993" customHeight="1" thickBot="1" x14ac:dyDescent="0.3">
      <c r="B20" s="24"/>
      <c r="C20" s="24"/>
      <c r="D20" s="16"/>
      <c r="E20" s="24"/>
      <c r="F20" s="24"/>
      <c r="G20" s="16"/>
      <c r="H20" s="24"/>
      <c r="I20" s="24"/>
      <c r="J20" s="16"/>
      <c r="K20" s="24"/>
      <c r="L20" s="24"/>
      <c r="M20" s="16"/>
      <c r="N20" s="734"/>
      <c r="O20" s="735"/>
      <c r="P20" s="735"/>
      <c r="Q20" s="735"/>
      <c r="R20" s="736"/>
    </row>
    <row r="21" spans="1:18" s="4" customFormat="1" ht="15" customHeight="1" x14ac:dyDescent="0.25">
      <c r="A21" s="132">
        <v>9</v>
      </c>
      <c r="B21" s="713" t="str">
        <f>VLOOKUP(A21,Matches!$B$4:$K$43,7,0)</f>
        <v>Sion</v>
      </c>
      <c r="C21" s="714"/>
      <c r="D21" s="132">
        <v>11</v>
      </c>
      <c r="E21" s="713" t="str">
        <f>VLOOKUP(D21,Matches!$B$4:$K$43,7,0)</f>
        <v>Thun</v>
      </c>
      <c r="F21" s="714"/>
      <c r="G21" s="132">
        <v>13</v>
      </c>
      <c r="H21" s="713" t="str">
        <f>VLOOKUP(G21,Matches!$B$4:$K$43,7,0)</f>
        <v>Basel</v>
      </c>
      <c r="I21" s="714"/>
      <c r="J21" s="132">
        <v>15</v>
      </c>
      <c r="K21" s="713" t="str">
        <f>VLOOKUP(J21,Matches!$B$4:$K$43,7,0)</f>
        <v>Zürich</v>
      </c>
      <c r="L21" s="714"/>
      <c r="M21" s="132"/>
      <c r="N21" s="734"/>
      <c r="O21" s="735"/>
      <c r="P21" s="735"/>
      <c r="Q21" s="735"/>
      <c r="R21" s="736"/>
    </row>
    <row r="22" spans="1:18" s="4" customFormat="1" ht="15" customHeight="1" x14ac:dyDescent="0.25">
      <c r="B22" s="694">
        <f>VLOOKUP(A21,Matches!$B$4:$K$43,5,0)</f>
        <v>45844.75</v>
      </c>
      <c r="C22" s="696"/>
      <c r="E22" s="694">
        <f>VLOOKUP(D21,Matches!$B$4:$K$43,5,0)</f>
        <v>45845.75</v>
      </c>
      <c r="F22" s="696"/>
      <c r="H22" s="694">
        <f>VLOOKUP(G21,Matches!$B$4:$K$43,5,0)</f>
        <v>45846.75</v>
      </c>
      <c r="I22" s="696"/>
      <c r="K22" s="694">
        <f>VLOOKUP(J21,Matches!$B$4:$K$43,5,0)</f>
        <v>45847.75</v>
      </c>
      <c r="L22" s="696"/>
      <c r="N22" s="734"/>
      <c r="O22" s="735"/>
      <c r="P22" s="735"/>
      <c r="Q22" s="735"/>
      <c r="R22" s="736"/>
    </row>
    <row r="23" spans="1:18" s="4" customFormat="1" x14ac:dyDescent="0.25">
      <c r="B23" s="62" t="str">
        <f>VLOOKUP(A21,Matches!$B$4:$K$43,8,0)</f>
        <v>Norwegen</v>
      </c>
      <c r="C23" s="63" t="str">
        <f>VLOOKUP(A21,Matches!$B$4:$K$43,9,0)</f>
        <v>Finnland</v>
      </c>
      <c r="E23" s="62" t="str">
        <f>VLOOKUP(D21,Matches!$B$4:$K$43,8,0)</f>
        <v>Spanien</v>
      </c>
      <c r="F23" s="63" t="str">
        <f>VLOOKUP(D21,Matches!$B$4:$K$43,9,0)</f>
        <v>Belgien</v>
      </c>
      <c r="H23" s="62" t="str">
        <f>VLOOKUP(G21,Matches!$B$4:$K$43,8,0)</f>
        <v>Deutschland</v>
      </c>
      <c r="I23" s="63" t="str">
        <f>VLOOKUP(G21,Matches!$B$4:$K$43,9,0)</f>
        <v>Dänemark</v>
      </c>
      <c r="K23" s="62" t="str">
        <f>VLOOKUP(J21,Matches!$B$4:$K$43,8,0)</f>
        <v>England</v>
      </c>
      <c r="L23" s="63" t="str">
        <f>VLOOKUP(J21,Matches!$B$4:$K$43,9,0)</f>
        <v>Niederlande</v>
      </c>
      <c r="N23" s="734"/>
      <c r="O23" s="735"/>
      <c r="P23" s="735"/>
      <c r="Q23" s="735"/>
      <c r="R23" s="736"/>
    </row>
    <row r="24" spans="1:18" s="4" customFormat="1" ht="15.75" thickBot="1" x14ac:dyDescent="0.3">
      <c r="B24" s="1">
        <v>2</v>
      </c>
      <c r="C24" s="2">
        <v>1</v>
      </c>
      <c r="E24" s="1">
        <v>6</v>
      </c>
      <c r="F24" s="2">
        <v>2</v>
      </c>
      <c r="H24" s="1">
        <v>2</v>
      </c>
      <c r="I24" s="2">
        <v>1</v>
      </c>
      <c r="K24" s="1">
        <v>4</v>
      </c>
      <c r="L24" s="2">
        <v>0</v>
      </c>
      <c r="N24" s="734"/>
      <c r="O24" s="735"/>
      <c r="P24" s="735"/>
      <c r="Q24" s="735"/>
      <c r="R24" s="736"/>
    </row>
    <row r="25" spans="1:18" s="4" customFormat="1" ht="9.9499999999999993" customHeight="1" thickBot="1" x14ac:dyDescent="0.3">
      <c r="B25" s="24"/>
      <c r="C25" s="24"/>
      <c r="D25" s="16"/>
      <c r="E25" s="24"/>
      <c r="F25" s="24"/>
      <c r="G25" s="16"/>
      <c r="H25" s="24"/>
      <c r="I25" s="24"/>
      <c r="J25" s="16"/>
      <c r="K25" s="24"/>
      <c r="L25" s="24"/>
      <c r="M25" s="16"/>
      <c r="N25" s="734"/>
      <c r="O25" s="735"/>
      <c r="P25" s="735"/>
      <c r="Q25" s="735"/>
      <c r="R25" s="736"/>
    </row>
    <row r="26" spans="1:18" s="4" customFormat="1" ht="15" customHeight="1" x14ac:dyDescent="0.25">
      <c r="A26" s="132">
        <v>10</v>
      </c>
      <c r="B26" s="713" t="str">
        <f>VLOOKUP(A26,Matches!$B$4:$K$43,7,0)</f>
        <v>Bern</v>
      </c>
      <c r="C26" s="714"/>
      <c r="D26" s="132">
        <v>12</v>
      </c>
      <c r="E26" s="713" t="str">
        <f>VLOOKUP(D26,Matches!$B$4:$K$43,7,0)</f>
        <v>Genf</v>
      </c>
      <c r="F26" s="714"/>
      <c r="G26" s="132">
        <v>14</v>
      </c>
      <c r="H26" s="713" t="str">
        <f>VLOOKUP(G26,Matches!$B$4:$K$43,7,0)</f>
        <v>Luzern</v>
      </c>
      <c r="I26" s="714"/>
      <c r="J26" s="132">
        <v>16</v>
      </c>
      <c r="K26" s="713" t="str">
        <f>VLOOKUP(J26,Matches!$B$4:$K$43,7,0)</f>
        <v>St. Gallen</v>
      </c>
      <c r="L26" s="714"/>
      <c r="M26" s="132"/>
      <c r="N26" s="734"/>
      <c r="O26" s="735"/>
      <c r="P26" s="735"/>
      <c r="Q26" s="735"/>
      <c r="R26" s="736"/>
    </row>
    <row r="27" spans="1:18" s="4" customFormat="1" ht="15" customHeight="1" x14ac:dyDescent="0.25">
      <c r="B27" s="694">
        <f>VLOOKUP(A26,Matches!$B$4:$K$43,5,0)</f>
        <v>45844.875</v>
      </c>
      <c r="C27" s="696"/>
      <c r="E27" s="694">
        <f>VLOOKUP(D26,Matches!$B$4:$K$43,5,0)</f>
        <v>45845.875</v>
      </c>
      <c r="F27" s="696"/>
      <c r="H27" s="694">
        <f>VLOOKUP(G26,Matches!$B$4:$K$43,5,0)</f>
        <v>45846.875</v>
      </c>
      <c r="I27" s="696"/>
      <c r="K27" s="694">
        <f>VLOOKUP(J26,Matches!$B$4:$K$43,5,0)</f>
        <v>45847.875</v>
      </c>
      <c r="L27" s="696"/>
      <c r="N27" s="734"/>
      <c r="O27" s="735"/>
      <c r="P27" s="735"/>
      <c r="Q27" s="735"/>
      <c r="R27" s="736"/>
    </row>
    <row r="28" spans="1:18" s="4" customFormat="1" x14ac:dyDescent="0.25">
      <c r="B28" s="62" t="str">
        <f>VLOOKUP(A26,Matches!$B$4:$K$43,8,0)</f>
        <v>Schweiz</v>
      </c>
      <c r="C28" s="63" t="str">
        <f>VLOOKUP(A26,Matches!$B$4:$K$43,9,0)</f>
        <v>Island</v>
      </c>
      <c r="E28" s="62" t="str">
        <f>VLOOKUP(D26,Matches!$B$4:$K$43,8,0)</f>
        <v>Portugal</v>
      </c>
      <c r="F28" s="63" t="str">
        <f>VLOOKUP(D26,Matches!$B$4:$K$43,9,0)</f>
        <v>Italien</v>
      </c>
      <c r="H28" s="62" t="str">
        <f>VLOOKUP(G26,Matches!$B$4:$K$43,8,0)</f>
        <v>Polen</v>
      </c>
      <c r="I28" s="63" t="str">
        <f>VLOOKUP(G26,Matches!$B$4:$K$43,9,0)</f>
        <v>Schweden</v>
      </c>
      <c r="K28" s="62" t="str">
        <f>VLOOKUP(J26,Matches!$B$4:$K$43,8,0)</f>
        <v>Frankreich</v>
      </c>
      <c r="L28" s="63" t="str">
        <f>VLOOKUP(J26,Matches!$B$4:$K$43,9,0)</f>
        <v>Wales</v>
      </c>
      <c r="N28" s="375"/>
      <c r="O28" s="376"/>
      <c r="P28" s="376"/>
      <c r="Q28" s="376"/>
      <c r="R28" s="377"/>
    </row>
    <row r="29" spans="1:18" s="4" customFormat="1" ht="15.75" thickBot="1" x14ac:dyDescent="0.3">
      <c r="B29" s="1">
        <v>2</v>
      </c>
      <c r="C29" s="2">
        <v>0</v>
      </c>
      <c r="E29" s="1">
        <v>1</v>
      </c>
      <c r="F29" s="2">
        <v>1</v>
      </c>
      <c r="H29" s="1">
        <v>0</v>
      </c>
      <c r="I29" s="2">
        <v>3</v>
      </c>
      <c r="K29" s="1">
        <v>4</v>
      </c>
      <c r="L29" s="2">
        <v>1</v>
      </c>
      <c r="N29" s="378"/>
      <c r="O29" s="379"/>
      <c r="P29" s="379"/>
      <c r="Q29" s="379"/>
      <c r="R29" s="380"/>
    </row>
    <row r="30" spans="1:18" s="4" customFormat="1" ht="9.9499999999999993" customHeight="1" thickBot="1" x14ac:dyDescent="0.3">
      <c r="B30" s="24"/>
      <c r="C30" s="24"/>
      <c r="D30" s="16"/>
      <c r="E30" s="24"/>
      <c r="F30" s="24"/>
      <c r="G30" s="16"/>
      <c r="H30" s="24"/>
      <c r="I30" s="24"/>
      <c r="J30" s="16"/>
      <c r="K30" s="24"/>
      <c r="L30" s="24"/>
      <c r="M30" s="16"/>
      <c r="N30" s="381"/>
      <c r="O30" s="381"/>
      <c r="P30" s="381"/>
      <c r="Q30" s="381"/>
      <c r="R30" s="381"/>
    </row>
    <row r="31" spans="1:18" s="4" customFormat="1" ht="15" customHeight="1" x14ac:dyDescent="0.25">
      <c r="A31" s="132">
        <v>17</v>
      </c>
      <c r="B31" s="713" t="str">
        <f>VLOOKUP(A31,Matches!$B$4:$K$43,7,0)</f>
        <v>Genf</v>
      </c>
      <c r="C31" s="714"/>
      <c r="D31" s="132">
        <v>19</v>
      </c>
      <c r="E31" s="713" t="str">
        <f>VLOOKUP(D31,Matches!$B$4:$K$43,7,0)</f>
        <v>Bern</v>
      </c>
      <c r="F31" s="714"/>
      <c r="G31" s="132">
        <v>21</v>
      </c>
      <c r="H31" s="713" t="str">
        <f>VLOOKUP(G31,Matches!$B$4:$K$43,7,0)</f>
        <v>Zürich</v>
      </c>
      <c r="I31" s="714"/>
      <c r="J31" s="132">
        <v>23</v>
      </c>
      <c r="K31" s="713" t="str">
        <f>VLOOKUP(J31,Matches!$B$4:$K$43,7,0)</f>
        <v>Basel</v>
      </c>
      <c r="L31" s="714"/>
      <c r="M31" s="132"/>
      <c r="N31" s="725" t="str">
        <f>Sprache!$E$124</f>
        <v>Der rote Punkt   •</v>
      </c>
      <c r="O31" s="726"/>
      <c r="P31" s="726"/>
      <c r="Q31" s="726"/>
      <c r="R31" s="727"/>
    </row>
    <row r="32" spans="1:18" s="4" customFormat="1" ht="15" customHeight="1" x14ac:dyDescent="0.25">
      <c r="B32" s="694">
        <f>VLOOKUP(A31,Matches!$B$4:$K$43,5,0)</f>
        <v>45848.875</v>
      </c>
      <c r="C32" s="696"/>
      <c r="E32" s="694">
        <f>VLOOKUP(D31,Matches!$B$4:$K$43,5,0)</f>
        <v>45849.875</v>
      </c>
      <c r="F32" s="696"/>
      <c r="H32" s="694">
        <f>VLOOKUP(G31,Matches!$B$4:$K$43,5,0)</f>
        <v>45850.875</v>
      </c>
      <c r="I32" s="696"/>
      <c r="K32" s="694">
        <f>VLOOKUP(J31,Matches!$B$4:$K$43,5,0)</f>
        <v>45851.875</v>
      </c>
      <c r="L32" s="696"/>
      <c r="N32" s="728"/>
      <c r="O32" s="729"/>
      <c r="P32" s="729"/>
      <c r="Q32" s="729"/>
      <c r="R32" s="730"/>
    </row>
    <row r="33" spans="1:19" s="4" customFormat="1" ht="15" customHeight="1" x14ac:dyDescent="0.25">
      <c r="B33" s="62" t="str">
        <f>VLOOKUP(A31,Matches!$B$4:$K$43,8,0)</f>
        <v>Finnland</v>
      </c>
      <c r="C33" s="63" t="str">
        <f>VLOOKUP(A31,Matches!$B$4:$K$43,9,0)</f>
        <v>Schweiz</v>
      </c>
      <c r="E33" s="62" t="str">
        <f>VLOOKUP(D31,Matches!$B$4:$K$43,8,0)</f>
        <v>Italien</v>
      </c>
      <c r="F33" s="63" t="str">
        <f>VLOOKUP(D31,Matches!$B$4:$K$43,9,0)</f>
        <v>Spanien</v>
      </c>
      <c r="H33" s="62" t="str">
        <f>VLOOKUP(G31,Matches!$B$4:$K$43,8,0)</f>
        <v>Schweden</v>
      </c>
      <c r="I33" s="63" t="str">
        <f>VLOOKUP(G31,Matches!$B$4:$K$43,9,0)</f>
        <v>Deutschland</v>
      </c>
      <c r="K33" s="62" t="str">
        <f>VLOOKUP(J31,Matches!$B$4:$K$43,8,0)</f>
        <v>Niederlande</v>
      </c>
      <c r="L33" s="63" t="str">
        <f>VLOOKUP(J31,Matches!$B$4:$K$43,9,0)</f>
        <v>Frankreich</v>
      </c>
      <c r="N33" s="719" t="str">
        <f>Sprache!$E$154</f>
        <v>Wenn über dem Gruppennamen ein roter Punkt erscheint, ist die Rangreihenfolge innerhalb der Gruppe nicht geklärt. Die Fair-Play-Wertung oder die Schlussrangliste der European Qualifiers entscheiden dann. In diesem Fall Fair-Play eintragen!</v>
      </c>
      <c r="O33" s="720"/>
      <c r="P33" s="720"/>
      <c r="Q33" s="720"/>
      <c r="R33" s="721"/>
    </row>
    <row r="34" spans="1:19" s="4" customFormat="1" ht="15.75" thickBot="1" x14ac:dyDescent="0.3">
      <c r="B34" s="1">
        <v>1</v>
      </c>
      <c r="C34" s="2">
        <v>1</v>
      </c>
      <c r="E34" s="1">
        <v>1</v>
      </c>
      <c r="F34" s="2">
        <v>3</v>
      </c>
      <c r="H34" s="1">
        <v>4</v>
      </c>
      <c r="I34" s="2">
        <v>1</v>
      </c>
      <c r="K34" s="1">
        <v>2</v>
      </c>
      <c r="L34" s="2">
        <v>5</v>
      </c>
      <c r="N34" s="719"/>
      <c r="O34" s="720"/>
      <c r="P34" s="720"/>
      <c r="Q34" s="720"/>
      <c r="R34" s="721"/>
    </row>
    <row r="35" spans="1:19" s="4" customFormat="1" ht="9.9499999999999993" customHeight="1" x14ac:dyDescent="0.25">
      <c r="B35" s="710" t="str">
        <f>Sprache!$E$117</f>
        <v>Elfmeterschießen:</v>
      </c>
      <c r="C35" s="711"/>
      <c r="E35" s="697" t="str">
        <f>Sprache!$E$117</f>
        <v>Elfmeterschießen:</v>
      </c>
      <c r="F35" s="699"/>
      <c r="H35" s="710" t="str">
        <f>Sprache!$E$117</f>
        <v>Elfmeterschießen:</v>
      </c>
      <c r="I35" s="711"/>
      <c r="K35" s="710" t="str">
        <f>Sprache!$E$117</f>
        <v>Elfmeterschießen:</v>
      </c>
      <c r="L35" s="711"/>
      <c r="N35" s="719"/>
      <c r="O35" s="720"/>
      <c r="P35" s="720"/>
      <c r="Q35" s="720"/>
      <c r="R35" s="721"/>
    </row>
    <row r="36" spans="1:19" s="4" customFormat="1" ht="15.75" thickBot="1" x14ac:dyDescent="0.3">
      <c r="B36" s="311"/>
      <c r="C36" s="312"/>
      <c r="E36" s="311"/>
      <c r="F36" s="312"/>
      <c r="H36" s="311"/>
      <c r="I36" s="312"/>
      <c r="K36" s="311"/>
      <c r="L36" s="312"/>
      <c r="N36" s="722"/>
      <c r="O36" s="723"/>
      <c r="P36" s="723"/>
      <c r="Q36" s="723"/>
      <c r="R36" s="724"/>
    </row>
    <row r="37" spans="1:19" s="4" customFormat="1" ht="9.9499999999999993" customHeight="1" thickBot="1" x14ac:dyDescent="0.3">
      <c r="B37" s="712" t="str">
        <f>IF(AND(B34&lt;&gt;"",C34&lt;&gt;"",B34=C34,B36&lt;&gt;"",C36&lt;&gt;"",B36=C36),Sprache!$E$133,"")</f>
        <v/>
      </c>
      <c r="C37" s="712"/>
      <c r="D37" s="16"/>
      <c r="E37" s="712" t="str">
        <f>IF(AND(E34&lt;&gt;"",F34&lt;&gt;"",E34=F34,E36&lt;&gt;"",F36&lt;&gt;"",E36=F36),Sprache!$E$133,"")</f>
        <v/>
      </c>
      <c r="F37" s="712"/>
      <c r="G37" s="16"/>
      <c r="H37" s="712" t="str">
        <f>IF(AND(H34&lt;&gt;"",I34&lt;&gt;"",H34=I34,H36&lt;&gt;"",I36&lt;&gt;"",H36=I36),Sprache!$E$133,"")</f>
        <v/>
      </c>
      <c r="I37" s="712"/>
      <c r="J37" s="16"/>
      <c r="K37" s="712" t="str">
        <f>IF(AND(K34&lt;&gt;"",L34&lt;&gt;"",K34=L34,K36&lt;&gt;"",L36&lt;&gt;"",K36=L36),Sprache!$E$133,"")</f>
        <v/>
      </c>
      <c r="L37" s="712"/>
      <c r="M37" s="16"/>
      <c r="N37" s="321"/>
      <c r="O37" s="322"/>
      <c r="P37" s="322"/>
      <c r="Q37" s="322"/>
      <c r="R37" s="322"/>
    </row>
    <row r="38" spans="1:19" s="4" customFormat="1" x14ac:dyDescent="0.25">
      <c r="A38" s="132">
        <v>18</v>
      </c>
      <c r="B38" s="713" t="str">
        <f>VLOOKUP(A38,Matches!$B$4:$K$43,7,0)</f>
        <v>Thun</v>
      </c>
      <c r="C38" s="714"/>
      <c r="D38" s="132">
        <v>20</v>
      </c>
      <c r="E38" s="713" t="str">
        <f>VLOOKUP(D38,Matches!$B$4:$K$43,7,0)</f>
        <v>Sion</v>
      </c>
      <c r="F38" s="714"/>
      <c r="G38" s="132">
        <v>22</v>
      </c>
      <c r="H38" s="713" t="str">
        <f>VLOOKUP(G38,Matches!$B$4:$K$43,7,0)</f>
        <v>Luzern</v>
      </c>
      <c r="I38" s="714"/>
      <c r="J38" s="132">
        <v>24</v>
      </c>
      <c r="K38" s="713" t="str">
        <f>VLOOKUP(J38,Matches!$B$4:$K$43,7,0)</f>
        <v>St. Gallen</v>
      </c>
      <c r="L38" s="714"/>
      <c r="M38" s="132"/>
      <c r="N38" s="461"/>
      <c r="O38" s="461"/>
      <c r="P38" s="461"/>
      <c r="Q38" s="461"/>
      <c r="R38" s="461"/>
    </row>
    <row r="39" spans="1:19" s="4" customFormat="1" x14ac:dyDescent="0.25">
      <c r="B39" s="694">
        <f>VLOOKUP(A38,Matches!$B$4:$K$43,5,0)</f>
        <v>45848.875</v>
      </c>
      <c r="C39" s="696"/>
      <c r="E39" s="694">
        <f>VLOOKUP(D38,Matches!$B$4:$K$43,5,0)</f>
        <v>45849.875</v>
      </c>
      <c r="F39" s="696"/>
      <c r="H39" s="694">
        <f>VLOOKUP(G38,Matches!$B$4:$K$43,5,0)</f>
        <v>45850.875</v>
      </c>
      <c r="I39" s="696"/>
      <c r="K39" s="694">
        <f>VLOOKUP(J38,Matches!$B$4:$K$43,5,0)</f>
        <v>45851.875</v>
      </c>
      <c r="L39" s="696"/>
      <c r="N39" s="461"/>
      <c r="O39" s="461"/>
      <c r="P39" s="461"/>
      <c r="Q39" s="461"/>
      <c r="R39" s="461"/>
    </row>
    <row r="40" spans="1:19" s="4" customFormat="1" x14ac:dyDescent="0.25">
      <c r="B40" s="62" t="str">
        <f>VLOOKUP(A38,Matches!$B$4:$K$43,8,0)</f>
        <v>Norwegen</v>
      </c>
      <c r="C40" s="63" t="str">
        <f>VLOOKUP(A38,Matches!$B$4:$K$43,9,0)</f>
        <v>Island</v>
      </c>
      <c r="E40" s="62" t="str">
        <f>VLOOKUP(D38,Matches!$B$4:$K$43,8,0)</f>
        <v>Portugal</v>
      </c>
      <c r="F40" s="63" t="str">
        <f>VLOOKUP(D38,Matches!$B$4:$K$43,9,0)</f>
        <v>Belgien</v>
      </c>
      <c r="H40" s="62" t="str">
        <f>VLOOKUP(G38,Matches!$B$4:$K$43,8,0)</f>
        <v>Polen</v>
      </c>
      <c r="I40" s="63" t="str">
        <f>VLOOKUP(G38,Matches!$B$4:$K$43,9,0)</f>
        <v>Dänemark</v>
      </c>
      <c r="K40" s="62" t="str">
        <f>VLOOKUP(J38,Matches!$B$4:$K$43,8,0)</f>
        <v>England</v>
      </c>
      <c r="L40" s="63" t="str">
        <f>VLOOKUP(J38,Matches!$B$4:$K$43,9,0)</f>
        <v>Wales</v>
      </c>
      <c r="N40" s="461"/>
      <c r="O40" s="461"/>
      <c r="P40" s="461"/>
      <c r="Q40" s="461"/>
      <c r="R40" s="461"/>
    </row>
    <row r="41" spans="1:19" s="4" customFormat="1" ht="15.75" thickBot="1" x14ac:dyDescent="0.3">
      <c r="B41" s="1">
        <v>4</v>
      </c>
      <c r="C41" s="2">
        <v>3</v>
      </c>
      <c r="E41" s="1">
        <v>1</v>
      </c>
      <c r="F41" s="2">
        <v>2</v>
      </c>
      <c r="H41" s="1">
        <v>3</v>
      </c>
      <c r="I41" s="2">
        <v>2</v>
      </c>
      <c r="K41" s="1">
        <v>6</v>
      </c>
      <c r="L41" s="2">
        <v>1</v>
      </c>
      <c r="N41" s="461"/>
      <c r="O41" s="461"/>
      <c r="P41" s="461"/>
      <c r="Q41" s="461"/>
      <c r="R41" s="461"/>
    </row>
    <row r="42" spans="1:19" s="4" customFormat="1" ht="9.9499999999999993" customHeight="1" x14ac:dyDescent="0.25">
      <c r="B42" s="697" t="str">
        <f>Sprache!$E$117</f>
        <v>Elfmeterschießen:</v>
      </c>
      <c r="C42" s="699"/>
      <c r="E42" s="697" t="str">
        <f>Sprache!$E$117</f>
        <v>Elfmeterschießen:</v>
      </c>
      <c r="F42" s="699"/>
      <c r="H42" s="697" t="str">
        <f>Sprache!$E$117</f>
        <v>Elfmeterschießen:</v>
      </c>
      <c r="I42" s="699"/>
      <c r="K42" s="697" t="str">
        <f>Sprache!$E$117</f>
        <v>Elfmeterschießen:</v>
      </c>
      <c r="L42" s="699"/>
      <c r="N42" s="24"/>
      <c r="O42" s="24"/>
      <c r="P42" s="16"/>
      <c r="Q42" s="24"/>
      <c r="R42" s="24"/>
    </row>
    <row r="43" spans="1:19" s="4" customFormat="1" ht="15.75" thickBot="1" x14ac:dyDescent="0.3">
      <c r="B43" s="311"/>
      <c r="C43" s="312"/>
      <c r="E43" s="311"/>
      <c r="F43" s="312"/>
      <c r="H43" s="311"/>
      <c r="I43" s="312"/>
      <c r="K43" s="311"/>
      <c r="L43" s="312"/>
      <c r="N43" s="24"/>
      <c r="O43" s="24"/>
      <c r="P43" s="16"/>
      <c r="Q43" s="24"/>
      <c r="R43" s="24"/>
      <c r="S43" s="16"/>
    </row>
    <row r="44" spans="1:19" s="4" customFormat="1" ht="13.5" customHeight="1" x14ac:dyDescent="0.25">
      <c r="B44" s="712" t="str">
        <f>IF(AND(B41&lt;&gt;"",C41&lt;&gt;"",B41=C41,B43&lt;&gt;"",C43&lt;&gt;"",B43=C43),Sprache!$E$133,"")</f>
        <v/>
      </c>
      <c r="C44" s="712"/>
      <c r="E44" s="712" t="str">
        <f>IF(AND(E41&lt;&gt;"",F41&lt;&gt;"",E41=F41,E43&lt;&gt;"",F43&lt;&gt;"",E43=F43),Sprache!$E$133,"")</f>
        <v/>
      </c>
      <c r="F44" s="712"/>
      <c r="H44" s="712" t="str">
        <f>IF(AND(H41&lt;&gt;"",I41&lt;&gt;"",H41=I41,H43&lt;&gt;"",I43&lt;&gt;"",H43=I43),Sprache!$E$133,"")</f>
        <v/>
      </c>
      <c r="I44" s="712"/>
      <c r="K44" s="712" t="str">
        <f>IF(AND(K41&lt;&gt;"",L41&lt;&gt;"",K41=L41,K43&lt;&gt;"",L43&lt;&gt;"",K43=L43),Sprache!$E$133,"")</f>
        <v/>
      </c>
      <c r="L44" s="712"/>
      <c r="N44" s="435"/>
      <c r="O44" s="435"/>
      <c r="P44" s="16"/>
      <c r="Q44" s="16"/>
      <c r="R44" s="16"/>
      <c r="S44" s="16"/>
    </row>
    <row r="45" spans="1:19" s="4" customFormat="1" x14ac:dyDescent="0.25">
      <c r="B45" s="717" t="str">
        <f>B9</f>
        <v>Gruppe A</v>
      </c>
      <c r="C45" s="718"/>
      <c r="E45" s="717" t="str">
        <f>E9</f>
        <v>Gruppe B</v>
      </c>
      <c r="F45" s="718"/>
      <c r="H45" s="717" t="str">
        <f>H9</f>
        <v>Gruppe C</v>
      </c>
      <c r="I45" s="718"/>
      <c r="K45" s="717" t="str">
        <f>K9</f>
        <v>Gruppe D</v>
      </c>
      <c r="L45" s="718"/>
      <c r="N45" s="436"/>
      <c r="O45" s="436"/>
      <c r="P45" s="428"/>
      <c r="Q45" s="437"/>
      <c r="R45" s="437"/>
      <c r="S45" s="428"/>
    </row>
    <row r="46" spans="1:19" s="4" customFormat="1" x14ac:dyDescent="0.25">
      <c r="A46" s="118" t="s">
        <v>2</v>
      </c>
      <c r="B46" s="559" t="str">
        <f>IF(GrpA!$W11,B3,"")</f>
        <v>Norwegen</v>
      </c>
      <c r="C46" s="558" t="str">
        <f>IF(GrpA!$W11,C3,"")</f>
        <v xml:space="preserve">   9        8 : 5</v>
      </c>
      <c r="D46" s="118" t="s">
        <v>3</v>
      </c>
      <c r="E46" s="559" t="str">
        <f>IF(GrpB!$W11,E3,"")</f>
        <v>Spanien</v>
      </c>
      <c r="F46" s="558" t="str">
        <f>IF(GrpB!$W11,F3,"")</f>
        <v xml:space="preserve">   9        14 : 3</v>
      </c>
      <c r="G46" s="118" t="s">
        <v>4</v>
      </c>
      <c r="H46" s="559" t="str">
        <f>IF(GrpC!$W11,H3,"")</f>
        <v>Schweden</v>
      </c>
      <c r="I46" s="558" t="str">
        <f>IF(GrpC!$W11,I3,"")</f>
        <v xml:space="preserve">   9        8 : 1</v>
      </c>
      <c r="J46" s="118" t="s">
        <v>5</v>
      </c>
      <c r="K46" s="559" t="str">
        <f>IF(GrpD!$W11,K3,"")</f>
        <v>Frankreich</v>
      </c>
      <c r="L46" s="558" t="str">
        <f>IF(GrpD!$W11,L3,"")</f>
        <v xml:space="preserve">   9        11 : 4</v>
      </c>
      <c r="M46" s="118"/>
      <c r="N46" s="429"/>
      <c r="O46" s="429"/>
      <c r="P46" s="430"/>
      <c r="Q46" s="438"/>
      <c r="R46" s="438"/>
      <c r="S46" s="16"/>
    </row>
    <row r="47" spans="1:19" s="4" customFormat="1" x14ac:dyDescent="0.25">
      <c r="A47" s="118" t="s">
        <v>6</v>
      </c>
      <c r="B47" s="559" t="str">
        <f>IF(GrpA!$W12,B4,"")</f>
        <v>Schweiz</v>
      </c>
      <c r="C47" s="558" t="str">
        <f>IF(GrpA!$W12,C4,"")</f>
        <v xml:space="preserve">   4        4 : 3</v>
      </c>
      <c r="D47" s="118" t="s">
        <v>7</v>
      </c>
      <c r="E47" s="559" t="str">
        <f>IF(GrpB!$W12,E4,"")</f>
        <v>Italien</v>
      </c>
      <c r="F47" s="558" t="str">
        <f>IF(GrpB!$W12,F4,"")</f>
        <v xml:space="preserve">   4        3 : 4</v>
      </c>
      <c r="G47" s="118" t="s">
        <v>8</v>
      </c>
      <c r="H47" s="559" t="str">
        <f>IF(GrpC!$W12,H4,"")</f>
        <v>Deutschland</v>
      </c>
      <c r="I47" s="558" t="str">
        <f>IF(GrpC!$W12,I4,"")</f>
        <v xml:space="preserve">   6        5 : 5</v>
      </c>
      <c r="J47" s="118" t="s">
        <v>9</v>
      </c>
      <c r="K47" s="559" t="str">
        <f>IF(GrpD!$W12,K4,"")</f>
        <v>England</v>
      </c>
      <c r="L47" s="558" t="str">
        <f>IF(GrpD!$W12,L4,"")</f>
        <v xml:space="preserve">   6        11 : 3</v>
      </c>
      <c r="M47" s="118"/>
      <c r="N47" s="429"/>
      <c r="O47" s="429"/>
      <c r="P47" s="430"/>
      <c r="Q47" s="434"/>
      <c r="R47" s="434"/>
      <c r="S47" s="428"/>
    </row>
    <row r="48" spans="1:19" s="4" customFormat="1" x14ac:dyDescent="0.25">
      <c r="A48" s="119" t="s">
        <v>10</v>
      </c>
      <c r="B48" s="560" t="str">
        <f>IF(GrpA!$W13,B5,"")</f>
        <v>Finnland</v>
      </c>
      <c r="C48" s="557" t="str">
        <f>IF(GrpA!$W13,C5,"")</f>
        <v xml:space="preserve">   4        3 : 3</v>
      </c>
      <c r="D48" s="119" t="s">
        <v>11</v>
      </c>
      <c r="E48" s="560" t="str">
        <f>IF(GrpB!$W13,E5,"")</f>
        <v>Belgien</v>
      </c>
      <c r="F48" s="557" t="str">
        <f>IF(GrpB!$W13,F5,"")</f>
        <v xml:space="preserve">   3        4 : 8</v>
      </c>
      <c r="G48" s="119" t="s">
        <v>12</v>
      </c>
      <c r="H48" s="560" t="str">
        <f>IF(GrpC!$W13,H5,"")</f>
        <v>Polen</v>
      </c>
      <c r="I48" s="557" t="str">
        <f>IF(GrpC!$W13,I5,"")</f>
        <v xml:space="preserve">   3        3 : 7</v>
      </c>
      <c r="J48" s="119" t="s">
        <v>13</v>
      </c>
      <c r="K48" s="560" t="str">
        <f>IF(GrpD!$W13,K5,"")</f>
        <v>Niederlande</v>
      </c>
      <c r="L48" s="557" t="str">
        <f>IF(GrpD!$W13,L5,"")</f>
        <v xml:space="preserve">   3        5 : 9</v>
      </c>
      <c r="M48" s="119"/>
      <c r="N48" s="429"/>
      <c r="O48" s="429"/>
      <c r="P48" s="430"/>
      <c r="Q48" s="431"/>
      <c r="R48" s="432"/>
      <c r="S48" s="430"/>
    </row>
    <row r="49" spans="1:19" s="4" customFormat="1" x14ac:dyDescent="0.25">
      <c r="A49" s="119" t="s">
        <v>14</v>
      </c>
      <c r="B49" s="560" t="str">
        <f>IF(GrpA!$W14,B6,"")</f>
        <v>Island</v>
      </c>
      <c r="C49" s="557" t="str">
        <f>IF(GrpA!$W14,C6,"")</f>
        <v xml:space="preserve">   0        3 : 7</v>
      </c>
      <c r="D49" s="119" t="s">
        <v>15</v>
      </c>
      <c r="E49" s="560" t="str">
        <f>IF(GrpB!$W14,E6,"")</f>
        <v>Portugal</v>
      </c>
      <c r="F49" s="557" t="str">
        <f>IF(GrpB!$W14,F6,"")</f>
        <v xml:space="preserve">   1        2 : 8</v>
      </c>
      <c r="G49" s="119" t="s">
        <v>16</v>
      </c>
      <c r="H49" s="560" t="str">
        <f>IF(GrpC!$W14,H6,"")</f>
        <v>Dänemark</v>
      </c>
      <c r="I49" s="557" t="str">
        <f>IF(GrpC!$W14,I6,"")</f>
        <v xml:space="preserve">   0        3 : 6</v>
      </c>
      <c r="J49" s="119" t="s">
        <v>17</v>
      </c>
      <c r="K49" s="560" t="str">
        <f>IF(GrpD!$W14,K6,"")</f>
        <v>Wales</v>
      </c>
      <c r="L49" s="557" t="str">
        <f>IF(GrpD!$W14,L6,"")</f>
        <v xml:space="preserve">   0        2 : 13</v>
      </c>
      <c r="M49" s="119"/>
      <c r="N49" s="429"/>
      <c r="O49" s="429"/>
      <c r="P49" s="430"/>
      <c r="Q49" s="431"/>
      <c r="R49" s="432"/>
      <c r="S49" s="430"/>
    </row>
    <row r="50" spans="1:19" s="4" customFormat="1" ht="35.25" customHeight="1" x14ac:dyDescent="0.25">
      <c r="N50" s="16"/>
      <c r="O50" s="16"/>
      <c r="P50" s="16"/>
      <c r="Q50" s="16"/>
      <c r="R50" s="16"/>
      <c r="S50" s="16"/>
    </row>
    <row r="51" spans="1:19" s="4" customFormat="1" ht="16.5" thickBot="1" x14ac:dyDescent="0.3">
      <c r="B51" s="715" t="str">
        <f>VLOOKUP(VLOOKUP(A52,Matches!$B$29:$K$36,10,0),Sprache!$D$108:$E$111,2,0)</f>
        <v>Viertelfinale 3</v>
      </c>
      <c r="C51" s="716"/>
      <c r="E51" s="715" t="str">
        <f>VLOOKUP(VLOOKUP(D52,Matches!$B$29:$K$36,10,0),Sprache!$D$108:$E$111,2,0)</f>
        <v>Viertelfinale 1</v>
      </c>
      <c r="F51" s="716"/>
      <c r="H51" s="715" t="str">
        <f>VLOOKUP(VLOOKUP(G52,Matches!$B$29:$K$36,10,0),Sprache!$D$108:$E$111,2,0)</f>
        <v>Viertelfinale 4</v>
      </c>
      <c r="I51" s="716"/>
      <c r="K51" s="715" t="str">
        <f>VLOOKUP(VLOOKUP(J52,Matches!$B$29:$K$36,10,0),Sprache!$D$108:$E$111,2,0)</f>
        <v>Viertelfinale 2</v>
      </c>
      <c r="L51" s="716"/>
      <c r="N51" s="301"/>
      <c r="O51" s="301"/>
      <c r="P51" s="16"/>
      <c r="Q51" s="301"/>
      <c r="R51" s="301"/>
      <c r="S51" s="16"/>
    </row>
    <row r="52" spans="1:19" s="4" customFormat="1" x14ac:dyDescent="0.25">
      <c r="A52" s="132">
        <v>26</v>
      </c>
      <c r="B52" s="713" t="str">
        <f>VLOOKUP(A52,Matches!$B$4:$K$43,7,0)</f>
        <v>Zürich</v>
      </c>
      <c r="C52" s="714"/>
      <c r="D52" s="132">
        <v>25</v>
      </c>
      <c r="E52" s="713" t="str">
        <f>VLOOKUP(D52,Matches!$B$4:$K$43,7,0)</f>
        <v>Genf</v>
      </c>
      <c r="F52" s="714"/>
      <c r="G52" s="132">
        <v>28</v>
      </c>
      <c r="H52" s="713" t="str">
        <f>VLOOKUP(G52,Matches!$B$4:$K$43,7,0)</f>
        <v>Basel</v>
      </c>
      <c r="I52" s="714"/>
      <c r="J52" s="132">
        <v>27</v>
      </c>
      <c r="K52" s="713" t="str">
        <f>VLOOKUP(J52,Matches!$B$4:$K$43,7,0)</f>
        <v>Bern</v>
      </c>
      <c r="L52" s="714"/>
      <c r="M52" s="132"/>
      <c r="N52" s="425"/>
      <c r="O52" s="425"/>
      <c r="P52" s="419"/>
      <c r="Q52" s="425"/>
      <c r="R52" s="425"/>
      <c r="S52" s="16"/>
    </row>
    <row r="53" spans="1:19" s="4" customFormat="1" x14ac:dyDescent="0.25">
      <c r="B53" s="694">
        <f>VLOOKUP(A52,Matches!$B$4:$K$43,5,0)</f>
        <v>45855.875</v>
      </c>
      <c r="C53" s="696"/>
      <c r="E53" s="694">
        <f>VLOOKUP(D52,Matches!$B$4:$K$43,5,0)</f>
        <v>45854.875</v>
      </c>
      <c r="F53" s="696"/>
      <c r="H53" s="694">
        <f>VLOOKUP(G52,Matches!$B$4:$K$43,5,0)</f>
        <v>45857.875</v>
      </c>
      <c r="I53" s="696"/>
      <c r="K53" s="694">
        <f>VLOOKUP(J52,Matches!$B$4:$K$43,5,0)</f>
        <v>45856.875</v>
      </c>
      <c r="L53" s="696"/>
      <c r="N53" s="421"/>
      <c r="O53" s="421"/>
      <c r="P53" s="17"/>
      <c r="Q53" s="421"/>
      <c r="R53" s="421"/>
      <c r="S53" s="16"/>
    </row>
    <row r="54" spans="1:19" s="4" customFormat="1" x14ac:dyDescent="0.25">
      <c r="B54" s="62" t="str">
        <f>VLOOKUP(A52,Matches!$B$4:$K$43,8,0)</f>
        <v>Schweden</v>
      </c>
      <c r="C54" s="63" t="str">
        <f>VLOOKUP(A52,Matches!$B$4:$K$43,9,0)</f>
        <v>England</v>
      </c>
      <c r="E54" s="62" t="str">
        <f>VLOOKUP(D52,Matches!$B$4:$K$43,8,0)</f>
        <v>Norwegen</v>
      </c>
      <c r="F54" s="63" t="str">
        <f>VLOOKUP(D52,Matches!$B$4:$K$43,9,0)</f>
        <v>Italien</v>
      </c>
      <c r="H54" s="62" t="str">
        <f>VLOOKUP(G52,Matches!$B$4:$K$43,8,0)</f>
        <v>Frankreich</v>
      </c>
      <c r="I54" s="63" t="str">
        <f>VLOOKUP(G52,Matches!$B$4:$K$43,9,0)</f>
        <v>Deutschland</v>
      </c>
      <c r="K54" s="62" t="str">
        <f>VLOOKUP(J52,Matches!$B$4:$K$43,8,0)</f>
        <v>Spanien</v>
      </c>
      <c r="L54" s="63" t="str">
        <f>VLOOKUP(J52,Matches!$B$4:$K$43,9,0)</f>
        <v>Schweiz</v>
      </c>
      <c r="N54" s="18"/>
      <c r="O54" s="18"/>
      <c r="P54" s="16"/>
      <c r="Q54" s="18"/>
      <c r="R54" s="18"/>
      <c r="S54" s="16"/>
    </row>
    <row r="55" spans="1:19" s="4" customFormat="1" ht="15.75" thickBot="1" x14ac:dyDescent="0.3">
      <c r="B55" s="1">
        <v>2</v>
      </c>
      <c r="C55" s="2">
        <v>2</v>
      </c>
      <c r="D55" s="315" t="s">
        <v>1146</v>
      </c>
      <c r="E55" s="1">
        <v>1</v>
      </c>
      <c r="F55" s="2">
        <v>2</v>
      </c>
      <c r="G55" s="315"/>
      <c r="H55" s="1">
        <v>1</v>
      </c>
      <c r="I55" s="2">
        <v>1</v>
      </c>
      <c r="J55" s="315" t="s">
        <v>1146</v>
      </c>
      <c r="K55" s="1">
        <v>2</v>
      </c>
      <c r="L55" s="2">
        <v>0</v>
      </c>
      <c r="M55" s="316"/>
      <c r="N55" s="24"/>
      <c r="O55" s="24"/>
      <c r="P55" s="462"/>
      <c r="Q55" s="24"/>
      <c r="R55" s="24"/>
      <c r="S55" s="462"/>
    </row>
    <row r="56" spans="1:19" s="4" customFormat="1" ht="9.9499999999999993" customHeight="1" x14ac:dyDescent="0.25">
      <c r="B56" s="710" t="str">
        <f>Sprache!$E$117</f>
        <v>Elfmeterschießen:</v>
      </c>
      <c r="C56" s="711"/>
      <c r="E56" s="710" t="str">
        <f>Sprache!$E$117</f>
        <v>Elfmeterschießen:</v>
      </c>
      <c r="F56" s="711"/>
      <c r="H56" s="710" t="str">
        <f>Sprache!$E$117</f>
        <v>Elfmeterschießen:</v>
      </c>
      <c r="I56" s="711"/>
      <c r="K56" s="710" t="str">
        <f>Sprache!$E$117</f>
        <v>Elfmeterschießen:</v>
      </c>
      <c r="L56" s="711"/>
      <c r="N56" s="423"/>
      <c r="O56" s="423"/>
      <c r="P56" s="16"/>
      <c r="Q56" s="423"/>
      <c r="R56" s="423"/>
      <c r="S56" s="16"/>
    </row>
    <row r="57" spans="1:19" s="4" customFormat="1" ht="15.75" thickBot="1" x14ac:dyDescent="0.3">
      <c r="B57" s="311">
        <v>2</v>
      </c>
      <c r="C57" s="312">
        <v>3</v>
      </c>
      <c r="E57" s="311"/>
      <c r="F57" s="312"/>
      <c r="H57" s="311">
        <v>5</v>
      </c>
      <c r="I57" s="312">
        <v>6</v>
      </c>
      <c r="K57" s="311"/>
      <c r="L57" s="312"/>
      <c r="N57" s="463"/>
      <c r="O57" s="463"/>
      <c r="P57" s="16"/>
      <c r="Q57" s="463"/>
      <c r="R57" s="463"/>
      <c r="S57" s="16"/>
    </row>
    <row r="58" spans="1:19" s="9" customFormat="1" ht="12" x14ac:dyDescent="0.2">
      <c r="B58" s="19" t="str">
        <f>VLOOKUP(A52,Matches!$B$4:$K$43,2,0)</f>
        <v>1C</v>
      </c>
      <c r="C58" s="10" t="str">
        <f>VLOOKUP(A52,Matches!$B$4:$K$43,3,0)</f>
        <v>2D</v>
      </c>
      <c r="E58" s="19" t="str">
        <f>VLOOKUP(D52,Matches!$B$4:$K$43,2,0)</f>
        <v>1A</v>
      </c>
      <c r="F58" s="10" t="str">
        <f>VLOOKUP(D52,Matches!$B$4:$K$43,3,0)</f>
        <v>2B</v>
      </c>
      <c r="G58" s="302"/>
      <c r="H58" s="19" t="str">
        <f>VLOOKUP(G52,Matches!$B$4:$K$43,2,0)</f>
        <v>1D</v>
      </c>
      <c r="I58" s="10" t="str">
        <f>VLOOKUP(G52,Matches!$B$4:$K$43,3,0)</f>
        <v>2C</v>
      </c>
      <c r="J58" s="10"/>
      <c r="K58" s="19" t="str">
        <f>VLOOKUP(J52,Matches!$B$4:$K$43,2,0)</f>
        <v>1B</v>
      </c>
      <c r="L58" s="10" t="str">
        <f>VLOOKUP(J52,Matches!$B$4:$K$43,3,0)</f>
        <v>2A</v>
      </c>
      <c r="M58" s="10"/>
      <c r="N58" s="417"/>
      <c r="O58" s="417"/>
      <c r="P58" s="417"/>
      <c r="Q58" s="417"/>
      <c r="R58" s="417"/>
      <c r="S58" s="427"/>
    </row>
    <row r="59" spans="1:19" s="9" customFormat="1" ht="12" x14ac:dyDescent="0.2">
      <c r="B59" s="712" t="str">
        <f>IF(AND(B55&lt;&gt;"",C55&lt;&gt;"",B55=C55,B57&lt;&gt;"",C57&lt;&gt;"",B57=C57),Sprache!$E$133,"")</f>
        <v/>
      </c>
      <c r="C59" s="712"/>
      <c r="D59" s="302"/>
      <c r="E59" s="712" t="str">
        <f>IF(AND(E55&lt;&gt;"",F55&lt;&gt;"",E55=F55,E57&lt;&gt;"",F57&lt;&gt;"",E57=F57),Sprache!$E$133,"")</f>
        <v/>
      </c>
      <c r="F59" s="712"/>
      <c r="G59" s="10"/>
      <c r="H59" s="712" t="str">
        <f>IF(AND(H55&lt;&gt;"",I55&lt;&gt;"",H55=I55,H57&lt;&gt;"",I57&lt;&gt;"",H57=I57),Sprache!$E$133,"")</f>
        <v/>
      </c>
      <c r="I59" s="712"/>
      <c r="J59" s="10"/>
      <c r="K59" s="712" t="str">
        <f>IF(AND(K55&lt;&gt;"",L55&lt;&gt;"",K55=L55,K57&lt;&gt;"",L57&lt;&gt;"",K57=L57),Sprache!$E$133,"")</f>
        <v/>
      </c>
      <c r="L59" s="712"/>
      <c r="M59" s="10"/>
      <c r="N59" s="433" t="str">
        <f>IF(AND(N55&lt;&gt;"",O55&lt;&gt;"",N55=O55,N57&lt;&gt;"",O57&lt;&gt;"",N57=O57),Sprache!$E$133,"")</f>
        <v/>
      </c>
      <c r="O59" s="433"/>
      <c r="P59" s="417"/>
      <c r="Q59" s="433" t="str">
        <f>IF(AND(Q55&lt;&gt;"",R55&lt;&gt;"",Q55=R55,Q57&lt;&gt;"",R57&lt;&gt;"",Q57=R57),Sprache!$E$133,"")</f>
        <v/>
      </c>
      <c r="R59" s="433"/>
      <c r="S59" s="427"/>
    </row>
    <row r="60" spans="1:19" s="4" customFormat="1" x14ac:dyDescent="0.25">
      <c r="B60" s="12"/>
      <c r="C60" s="11"/>
      <c r="E60" s="11"/>
      <c r="F60" s="12"/>
      <c r="H60" s="12"/>
      <c r="L60" s="12"/>
      <c r="N60" s="16"/>
      <c r="O60" s="16"/>
      <c r="P60" s="16"/>
      <c r="Q60" s="16"/>
      <c r="R60" s="16"/>
      <c r="S60" s="16"/>
    </row>
    <row r="61" spans="1:19" s="4" customFormat="1" ht="15.75" customHeight="1" x14ac:dyDescent="0.25">
      <c r="B61" s="12"/>
      <c r="C61" s="709" t="str">
        <f>VLOOKUP(VLOOKUP(B62,Matches!$B$38:$K$41,10,0),Sprache!$D$112:$E$113,2,0)</f>
        <v>Halbfinale 1</v>
      </c>
      <c r="D61" s="709"/>
      <c r="E61" s="709"/>
      <c r="F61" s="12"/>
      <c r="H61" s="12"/>
      <c r="I61" s="709" t="str">
        <f>VLOOKUP(VLOOKUP(H62,Matches!$B$38:$K$41,10,0),Sprache!$D$112:$E$113,2,0)</f>
        <v>Halbfinale 2</v>
      </c>
      <c r="J61" s="709"/>
      <c r="K61" s="709"/>
      <c r="L61" s="12"/>
      <c r="N61" s="16"/>
      <c r="O61" s="301"/>
      <c r="P61" s="301"/>
      <c r="Q61" s="301"/>
      <c r="R61" s="16"/>
    </row>
    <row r="62" spans="1:19" s="4" customFormat="1" ht="15.75" customHeight="1" x14ac:dyDescent="0.25">
      <c r="B62" s="132">
        <v>29</v>
      </c>
      <c r="C62" s="706" t="str">
        <f>VLOOKUP(B62,Matches!$B$4:$K$43,7,0)</f>
        <v>Genf</v>
      </c>
      <c r="D62" s="707"/>
      <c r="E62" s="708"/>
      <c r="H62" s="132">
        <v>30</v>
      </c>
      <c r="I62" s="706" t="str">
        <f>VLOOKUP(H62,Matches!$B$4:$K$43,7,0)</f>
        <v>Zürich</v>
      </c>
      <c r="J62" s="707"/>
      <c r="K62" s="708"/>
      <c r="N62" s="419"/>
      <c r="O62" s="425"/>
      <c r="P62" s="425"/>
      <c r="Q62" s="425"/>
      <c r="R62" s="16"/>
    </row>
    <row r="63" spans="1:19" s="4" customFormat="1" x14ac:dyDescent="0.25">
      <c r="C63" s="694">
        <f>VLOOKUP(B62,Matches!$B$4:$K$43,5,0)</f>
        <v>45860.875</v>
      </c>
      <c r="D63" s="695"/>
      <c r="E63" s="696"/>
      <c r="I63" s="694">
        <f>VLOOKUP(H62,Matches!$B$4:$K$43,5,0)</f>
        <v>45861.875</v>
      </c>
      <c r="J63" s="695"/>
      <c r="K63" s="696"/>
      <c r="N63" s="16"/>
      <c r="O63" s="421"/>
      <c r="P63" s="421"/>
      <c r="Q63" s="421"/>
      <c r="R63" s="16"/>
    </row>
    <row r="64" spans="1:19" s="4" customFormat="1" x14ac:dyDescent="0.25">
      <c r="C64" s="7" t="str">
        <f>IF(AND(B55&lt;&gt;"",C55&lt;&gt;""),IF(B55&gt;C55,B54,IF(B55&lt;C55,C54,IF(AND(B57&lt;&gt;"",C57&lt;&gt;""),IF(B57&gt;C57,B54,IF(B57&lt;C57,C54,"")),""))),"")</f>
        <v>England</v>
      </c>
      <c r="D64" s="12"/>
      <c r="E64" s="8" t="str">
        <f>IF(AND(E55&lt;&gt;"",F55&lt;&gt;""),IF(E55&gt;F55,E54,IF(E55&lt;F55,F54,IF(AND(E57&lt;&gt;"",F57&lt;&gt;""),IF(E57&gt;F57,E54,IF(E57&lt;F57,F54,"")),""))),"")</f>
        <v>Italien</v>
      </c>
      <c r="I64" s="7" t="str">
        <f>IF(AND(H55&lt;&gt;"",I55&lt;&gt;""),IF(H55&gt;I55,H54,IF(H55&lt;I55,I54,IF(AND(H57&lt;&gt;"",I57&lt;&gt;""),IF(H57&gt;I57,H54,IF(H57&lt;I57,I54,"")),""))),"")</f>
        <v>Deutschland</v>
      </c>
      <c r="J64" s="12"/>
      <c r="K64" s="8" t="str">
        <f>IF(AND(K55&lt;&gt;"",L55&lt;&gt;""),IF(K55&gt;L55,K54,IF(K55&lt;L55,L54,IF(AND(K57&lt;&gt;"",L57&lt;&gt;""),IF(K57&gt;L57,K54,IF(K57&lt;L57,L54,"")),""))),"")</f>
        <v>Spanien</v>
      </c>
      <c r="N64" s="16"/>
      <c r="O64" s="18"/>
      <c r="P64" s="16"/>
      <c r="Q64" s="18"/>
      <c r="R64" s="16"/>
    </row>
    <row r="65" spans="3:18" s="4" customFormat="1" ht="15.75" thickBot="1" x14ac:dyDescent="0.3">
      <c r="C65" s="1">
        <v>2</v>
      </c>
      <c r="D65" s="13"/>
      <c r="E65" s="3">
        <v>1</v>
      </c>
      <c r="F65" s="316" t="s">
        <v>1147</v>
      </c>
      <c r="I65" s="1">
        <v>0</v>
      </c>
      <c r="J65" s="13"/>
      <c r="K65" s="3">
        <v>1</v>
      </c>
      <c r="L65" s="316" t="s">
        <v>1146</v>
      </c>
      <c r="N65" s="16"/>
      <c r="O65" s="24"/>
      <c r="P65" s="16"/>
      <c r="Q65" s="24"/>
      <c r="R65" s="462"/>
    </row>
    <row r="66" spans="3:18" s="4" customFormat="1" ht="9.9499999999999993" customHeight="1" x14ac:dyDescent="0.25">
      <c r="C66" s="697" t="str">
        <f>Sprache!$E$117</f>
        <v>Elfmeterschießen:</v>
      </c>
      <c r="D66" s="698"/>
      <c r="E66" s="699"/>
      <c r="I66" s="697" t="str">
        <f>Sprache!$E$117</f>
        <v>Elfmeterschießen:</v>
      </c>
      <c r="J66" s="698"/>
      <c r="K66" s="699"/>
      <c r="N66" s="16"/>
      <c r="O66" s="423"/>
      <c r="P66" s="423"/>
      <c r="Q66" s="423"/>
      <c r="R66" s="16"/>
    </row>
    <row r="67" spans="3:18" s="4" customFormat="1" ht="15.75" thickBot="1" x14ac:dyDescent="0.3">
      <c r="C67" s="313"/>
      <c r="D67" s="13"/>
      <c r="E67" s="314"/>
      <c r="I67" s="313"/>
      <c r="J67" s="13"/>
      <c r="K67" s="314"/>
      <c r="N67" s="16"/>
      <c r="O67" s="463"/>
      <c r="P67" s="16"/>
      <c r="Q67" s="463"/>
      <c r="R67" s="16"/>
    </row>
    <row r="68" spans="3:18" s="9" customFormat="1" ht="12" x14ac:dyDescent="0.2">
      <c r="C68" s="10" t="str">
        <f>VLOOKUP(B62,Matches!$B$38:$K$43,2,0)</f>
        <v>W26</v>
      </c>
      <c r="D68" s="14"/>
      <c r="E68" s="10" t="str">
        <f>VLOOKUP(B62,Matches!$B$38:$K$43,3,0)</f>
        <v>W25</v>
      </c>
      <c r="F68" s="303"/>
      <c r="G68" s="15"/>
      <c r="H68" s="15"/>
      <c r="I68" s="10" t="str">
        <f>VLOOKUP(H62,Matches!$B$38:$K$43,2,0)</f>
        <v>W28</v>
      </c>
      <c r="J68" s="14"/>
      <c r="K68" s="10" t="str">
        <f>VLOOKUP(H62,Matches!$B$38:$K$43,3,0)</f>
        <v>W27</v>
      </c>
      <c r="L68" s="15"/>
      <c r="M68" s="15"/>
      <c r="N68" s="426"/>
      <c r="O68" s="417"/>
      <c r="P68" s="420"/>
      <c r="Q68" s="417"/>
      <c r="R68" s="427"/>
    </row>
    <row r="69" spans="3:18" s="4" customFormat="1" ht="12" customHeight="1" x14ac:dyDescent="0.25">
      <c r="C69" s="700" t="str">
        <f>IF(AND(C65&lt;&gt;"",E65&lt;&gt;"",C65=E65,C67&lt;&gt;"",E67&lt;&gt;"",C67=E67),Sprache!$E$133,"")</f>
        <v/>
      </c>
      <c r="D69" s="700"/>
      <c r="E69" s="700"/>
      <c r="F69" s="304"/>
      <c r="I69" s="700" t="str">
        <f>IF(AND(I65&lt;&gt;"",K65&lt;&gt;"",I65=K65,I67&lt;&gt;"",K67&lt;&gt;"",I67=K67),Sprache!$E$133,"")</f>
        <v/>
      </c>
      <c r="J69" s="700"/>
      <c r="K69" s="700"/>
      <c r="N69" s="16"/>
      <c r="O69" s="422"/>
      <c r="P69" s="422"/>
      <c r="Q69" s="422"/>
      <c r="R69" s="16"/>
    </row>
    <row r="70" spans="3:18" s="4" customFormat="1" x14ac:dyDescent="0.25">
      <c r="N70" s="16"/>
      <c r="O70" s="16"/>
      <c r="P70" s="16"/>
      <c r="Q70" s="16"/>
      <c r="R70" s="16"/>
    </row>
    <row r="71" spans="3:18" s="4" customFormat="1" ht="29.25" customHeight="1" x14ac:dyDescent="0.25">
      <c r="F71" s="705" t="str">
        <f>VLOOKUP(E72,Matches!$B$38:$K$43,10,0)</f>
        <v>Finale</v>
      </c>
      <c r="G71" s="705"/>
      <c r="H71" s="705"/>
      <c r="N71" s="301"/>
      <c r="O71" s="16"/>
      <c r="P71" s="16"/>
      <c r="Q71" s="16"/>
      <c r="R71" s="16"/>
    </row>
    <row r="72" spans="3:18" s="4" customFormat="1" x14ac:dyDescent="0.25">
      <c r="E72" s="132">
        <v>31</v>
      </c>
      <c r="F72" s="706" t="str">
        <f>VLOOKUP(E72,Matches!$B$4:$K$43,7,0)</f>
        <v>Basel</v>
      </c>
      <c r="G72" s="707"/>
      <c r="H72" s="708"/>
      <c r="N72" s="425"/>
      <c r="O72" s="16"/>
      <c r="P72" s="16"/>
      <c r="Q72" s="16"/>
      <c r="R72" s="16"/>
    </row>
    <row r="73" spans="3:18" s="4" customFormat="1" ht="15.75" x14ac:dyDescent="0.25">
      <c r="F73" s="694">
        <f>VLOOKUP(E72,Matches!$B$4:$K$43,5,0)</f>
        <v>45865.75</v>
      </c>
      <c r="G73" s="695"/>
      <c r="H73" s="696"/>
      <c r="L73" s="30"/>
      <c r="M73" s="30"/>
      <c r="N73" s="421"/>
      <c r="O73" s="16"/>
      <c r="P73" s="16"/>
      <c r="Q73" s="16"/>
      <c r="R73" s="16"/>
    </row>
    <row r="74" spans="3:18" s="4" customFormat="1" x14ac:dyDescent="0.25">
      <c r="F74" s="7" t="str">
        <f>IF(AND(C65&lt;&gt;"",E65&lt;&gt;""),IF(C65&gt;E65,C64,IF(C65&lt;E65,E64,IF(AND(C67&lt;&gt;"",E67&lt;&gt;""),IF(C67&gt;E67,C64,IF(C67&lt;E67,E64,"")),""))),"")</f>
        <v>England</v>
      </c>
      <c r="G74" s="12"/>
      <c r="H74" s="8" t="str">
        <f>IF(AND(I65&lt;&gt;"",K65&lt;&gt;""),IF(I65&gt;K65,I64,IF(I65&lt;K65,K64,IF(AND(I67&lt;&gt;"",K67&lt;&gt;""),IF(I67&gt;K67,I64,IF(I67&lt;K67,K64,"")),""))),"")</f>
        <v>Spanien</v>
      </c>
      <c r="L74" s="31"/>
      <c r="M74" s="31"/>
      <c r="N74" s="18"/>
      <c r="O74" s="16"/>
      <c r="P74" s="16"/>
      <c r="Q74" s="16"/>
      <c r="R74" s="16"/>
    </row>
    <row r="75" spans="3:18" s="4" customFormat="1" ht="15.75" thickBot="1" x14ac:dyDescent="0.3">
      <c r="F75" s="1">
        <v>1</v>
      </c>
      <c r="G75" s="13"/>
      <c r="H75" s="3">
        <v>1</v>
      </c>
      <c r="I75" s="316" t="s">
        <v>1147</v>
      </c>
      <c r="L75" s="17"/>
      <c r="M75" s="16"/>
      <c r="N75" s="24"/>
      <c r="O75" s="462"/>
      <c r="P75" s="16"/>
      <c r="Q75" s="16"/>
      <c r="R75" s="16"/>
    </row>
    <row r="76" spans="3:18" s="4" customFormat="1" ht="9.9499999999999993" customHeight="1" x14ac:dyDescent="0.25">
      <c r="F76" s="697" t="str">
        <f>Sprache!$E$117</f>
        <v>Elfmeterschießen:</v>
      </c>
      <c r="G76" s="698"/>
      <c r="H76" s="699"/>
      <c r="L76" s="17"/>
      <c r="M76" s="16"/>
      <c r="N76" s="423"/>
      <c r="O76" s="16"/>
      <c r="P76" s="16"/>
      <c r="Q76" s="16"/>
      <c r="R76" s="16"/>
    </row>
    <row r="77" spans="3:18" s="4" customFormat="1" ht="15.75" thickBot="1" x14ac:dyDescent="0.3">
      <c r="F77" s="313">
        <v>3</v>
      </c>
      <c r="G77" s="13"/>
      <c r="H77" s="314">
        <v>1</v>
      </c>
      <c r="L77" s="17"/>
      <c r="M77" s="16"/>
      <c r="N77" s="463"/>
      <c r="O77" s="16"/>
      <c r="P77" s="16"/>
      <c r="Q77" s="16"/>
      <c r="R77" s="16"/>
    </row>
    <row r="78" spans="3:18" s="4" customFormat="1" x14ac:dyDescent="0.25">
      <c r="F78" s="10" t="str">
        <f>VLOOKUP(E72,Matches!$B$38:$K$43,2,0)</f>
        <v>W29</v>
      </c>
      <c r="G78" s="14"/>
      <c r="H78" s="10" t="str">
        <f>VLOOKUP(E72,Matches!$B$38:$K$43,3,0)</f>
        <v>W30</v>
      </c>
      <c r="I78" s="304"/>
      <c r="L78" s="18"/>
      <c r="M78" s="16"/>
      <c r="N78" s="417"/>
      <c r="O78" s="16"/>
      <c r="P78" s="16"/>
      <c r="Q78" s="16"/>
      <c r="R78" s="16"/>
    </row>
    <row r="79" spans="3:18" s="4" customFormat="1" ht="12" customHeight="1" x14ac:dyDescent="0.25">
      <c r="F79" s="700" t="str">
        <f>IF(AND(F75&lt;&gt;"",H75&lt;&gt;"",F75=H75,F77&lt;&gt;"",H77&lt;&gt;"",F77=H77),Sprache!$E$133,"")</f>
        <v/>
      </c>
      <c r="G79" s="700"/>
      <c r="H79" s="700"/>
      <c r="K79" s="16"/>
      <c r="L79" s="301"/>
      <c r="M79" s="301"/>
      <c r="N79" s="422"/>
      <c r="O79" s="16"/>
      <c r="P79" s="16"/>
      <c r="Q79" s="16"/>
      <c r="R79" s="16"/>
    </row>
    <row r="80" spans="3:18" s="4" customFormat="1" x14ac:dyDescent="0.25">
      <c r="K80" s="16"/>
      <c r="L80" s="16"/>
      <c r="M80" s="16"/>
      <c r="N80" s="16"/>
      <c r="O80" s="16"/>
      <c r="P80" s="16"/>
      <c r="Q80" s="16"/>
      <c r="R80" s="16"/>
    </row>
    <row r="81" spans="2:18" s="4" customFormat="1" ht="15" customHeight="1" x14ac:dyDescent="0.25">
      <c r="E81" s="701" t="str">
        <f>Sprache!$E$107</f>
        <v>Europameister 2025:</v>
      </c>
      <c r="F81" s="701"/>
      <c r="G81" s="701"/>
      <c r="H81" s="701"/>
      <c r="I81" s="701"/>
      <c r="J81" s="701"/>
      <c r="K81" s="16"/>
      <c r="L81" s="424"/>
      <c r="M81" s="424"/>
    </row>
    <row r="82" spans="2:18" s="4" customFormat="1" ht="15" customHeight="1" x14ac:dyDescent="0.25">
      <c r="E82" s="701"/>
      <c r="F82" s="701"/>
      <c r="G82" s="701"/>
      <c r="H82" s="701"/>
      <c r="I82" s="701"/>
      <c r="J82" s="701"/>
      <c r="K82" s="419"/>
      <c r="L82" s="425"/>
      <c r="M82" s="425"/>
    </row>
    <row r="83" spans="2:18" s="4" customFormat="1" ht="15" customHeight="1" x14ac:dyDescent="0.25">
      <c r="E83" s="702" t="str">
        <f>IF(AND(F75&lt;&gt;"",H75&lt;&gt;""),IF(F75&gt;H75,F74,IF(F75&lt;H75,H74,IF(AND(F77&lt;&gt;"",H77&lt;&gt;""),IF(F77&gt;H77,F74,IF(F77&lt;H77,H74,"")),""))),"")</f>
        <v>England</v>
      </c>
      <c r="F83" s="702"/>
      <c r="G83" s="702"/>
      <c r="H83" s="702"/>
      <c r="I83" s="702"/>
      <c r="J83" s="702"/>
      <c r="K83" s="16"/>
      <c r="L83" s="421"/>
      <c r="M83" s="421"/>
    </row>
    <row r="84" spans="2:18" s="4" customFormat="1" ht="15" customHeight="1" x14ac:dyDescent="0.25">
      <c r="E84" s="702"/>
      <c r="F84" s="702"/>
      <c r="G84" s="702"/>
      <c r="H84" s="702"/>
      <c r="I84" s="702"/>
      <c r="J84" s="702"/>
      <c r="K84" s="16"/>
      <c r="L84" s="18"/>
      <c r="M84" s="16"/>
    </row>
    <row r="85" spans="2:18" s="4" customFormat="1" x14ac:dyDescent="0.25">
      <c r="B85" s="703" t="s">
        <v>887</v>
      </c>
      <c r="C85" s="704"/>
      <c r="D85" s="704"/>
      <c r="N85" s="693" t="s">
        <v>718</v>
      </c>
      <c r="O85" s="693"/>
      <c r="P85" s="693"/>
      <c r="Q85" s="693"/>
      <c r="R85" s="693"/>
    </row>
    <row r="86" spans="2:18" x14ac:dyDescent="0.25"/>
  </sheetData>
  <sheetProtection sheet="1" selectLockedCells="1"/>
  <mergeCells count="124">
    <mergeCell ref="N8:O8"/>
    <mergeCell ref="Q8:R8"/>
    <mergeCell ref="B9:C9"/>
    <mergeCell ref="E9:F9"/>
    <mergeCell ref="H9:I9"/>
    <mergeCell ref="K9:L9"/>
    <mergeCell ref="B1:L1"/>
    <mergeCell ref="B7:L7"/>
    <mergeCell ref="B8:C8"/>
    <mergeCell ref="E8:F8"/>
    <mergeCell ref="H8:I8"/>
    <mergeCell ref="K8:L8"/>
    <mergeCell ref="B11:C11"/>
    <mergeCell ref="E11:F11"/>
    <mergeCell ref="H11:I11"/>
    <mergeCell ref="K11:L11"/>
    <mergeCell ref="N11:R12"/>
    <mergeCell ref="B12:C12"/>
    <mergeCell ref="E12:F12"/>
    <mergeCell ref="H12:I12"/>
    <mergeCell ref="K12:L12"/>
    <mergeCell ref="N14:R15"/>
    <mergeCell ref="B16:C16"/>
    <mergeCell ref="E16:F16"/>
    <mergeCell ref="H16:I16"/>
    <mergeCell ref="K16:L16"/>
    <mergeCell ref="N16:R27"/>
    <mergeCell ref="B17:C17"/>
    <mergeCell ref="E17:F17"/>
    <mergeCell ref="H17:I17"/>
    <mergeCell ref="K17:L17"/>
    <mergeCell ref="B26:C26"/>
    <mergeCell ref="E26:F26"/>
    <mergeCell ref="H26:I26"/>
    <mergeCell ref="K26:L26"/>
    <mergeCell ref="B27:C27"/>
    <mergeCell ref="E27:F27"/>
    <mergeCell ref="H27:I27"/>
    <mergeCell ref="K27:L27"/>
    <mergeCell ref="B21:C21"/>
    <mergeCell ref="E21:F21"/>
    <mergeCell ref="H21:I21"/>
    <mergeCell ref="K21:L21"/>
    <mergeCell ref="B22:C22"/>
    <mergeCell ref="E22:F22"/>
    <mergeCell ref="H22:I22"/>
    <mergeCell ref="K22:L22"/>
    <mergeCell ref="B31:C31"/>
    <mergeCell ref="E31:F31"/>
    <mergeCell ref="H31:I31"/>
    <mergeCell ref="K31:L31"/>
    <mergeCell ref="N31:R32"/>
    <mergeCell ref="B32:C32"/>
    <mergeCell ref="E32:F32"/>
    <mergeCell ref="H32:I32"/>
    <mergeCell ref="K32:L32"/>
    <mergeCell ref="B38:C38"/>
    <mergeCell ref="E38:F38"/>
    <mergeCell ref="H38:I38"/>
    <mergeCell ref="K38:L38"/>
    <mergeCell ref="B39:C39"/>
    <mergeCell ref="E39:F39"/>
    <mergeCell ref="H39:I39"/>
    <mergeCell ref="K39:L39"/>
    <mergeCell ref="N33:R36"/>
    <mergeCell ref="B35:C35"/>
    <mergeCell ref="E35:F35"/>
    <mergeCell ref="H35:I35"/>
    <mergeCell ref="K35:L35"/>
    <mergeCell ref="B37:C37"/>
    <mergeCell ref="E37:F37"/>
    <mergeCell ref="H37:I37"/>
    <mergeCell ref="K37:L37"/>
    <mergeCell ref="B45:C45"/>
    <mergeCell ref="E45:F45"/>
    <mergeCell ref="H45:I45"/>
    <mergeCell ref="K45:L45"/>
    <mergeCell ref="B42:C42"/>
    <mergeCell ref="E42:F42"/>
    <mergeCell ref="H42:I42"/>
    <mergeCell ref="K42:L42"/>
    <mergeCell ref="B44:C44"/>
    <mergeCell ref="E44:F44"/>
    <mergeCell ref="H44:I44"/>
    <mergeCell ref="K44:L44"/>
    <mergeCell ref="B52:C52"/>
    <mergeCell ref="E52:F52"/>
    <mergeCell ref="H52:I52"/>
    <mergeCell ref="K52:L52"/>
    <mergeCell ref="B53:C53"/>
    <mergeCell ref="E53:F53"/>
    <mergeCell ref="H53:I53"/>
    <mergeCell ref="K53:L53"/>
    <mergeCell ref="B51:C51"/>
    <mergeCell ref="E51:F51"/>
    <mergeCell ref="H51:I51"/>
    <mergeCell ref="K51:L51"/>
    <mergeCell ref="C61:E61"/>
    <mergeCell ref="I61:K61"/>
    <mergeCell ref="C62:E62"/>
    <mergeCell ref="I62:K62"/>
    <mergeCell ref="C63:E63"/>
    <mergeCell ref="I63:K63"/>
    <mergeCell ref="B56:C56"/>
    <mergeCell ref="E56:F56"/>
    <mergeCell ref="H56:I56"/>
    <mergeCell ref="K56:L56"/>
    <mergeCell ref="B59:C59"/>
    <mergeCell ref="E59:F59"/>
    <mergeCell ref="H59:I59"/>
    <mergeCell ref="K59:L59"/>
    <mergeCell ref="N85:R85"/>
    <mergeCell ref="F73:H73"/>
    <mergeCell ref="F76:H76"/>
    <mergeCell ref="F79:H79"/>
    <mergeCell ref="E81:J82"/>
    <mergeCell ref="E83:J84"/>
    <mergeCell ref="B85:D85"/>
    <mergeCell ref="C66:E66"/>
    <mergeCell ref="I66:K66"/>
    <mergeCell ref="C69:E69"/>
    <mergeCell ref="I69:K69"/>
    <mergeCell ref="F71:H71"/>
    <mergeCell ref="F72:H72"/>
  </mergeCells>
  <conditionalFormatting sqref="N16">
    <cfRule type="expression" dxfId="301" priority="33">
      <formula>AND(N16=TODAY())</formula>
    </cfRule>
  </conditionalFormatting>
  <conditionalFormatting sqref="B56 E56 H56 K56">
    <cfRule type="expression" dxfId="300" priority="10">
      <formula>AND(B55=C55,B55&lt;&gt;"")</formula>
    </cfRule>
  </conditionalFormatting>
  <conditionalFormatting sqref="B57 E57 H57 K57">
    <cfRule type="expression" dxfId="299" priority="9">
      <formula>AND(B55=C55,B55&lt;&gt;"")</formula>
    </cfRule>
  </conditionalFormatting>
  <conditionalFormatting sqref="C57 F57 I57 L57">
    <cfRule type="expression" dxfId="298" priority="8">
      <formula>AND(B55=C55,B55&lt;&gt;"")</formula>
    </cfRule>
  </conditionalFormatting>
  <conditionalFormatting sqref="E67 K67 H77">
    <cfRule type="expression" dxfId="297" priority="7">
      <formula>AND(C65=E65,C65&lt;&gt;"")</formula>
    </cfRule>
  </conditionalFormatting>
  <conditionalFormatting sqref="B12:L12 B17:L17 B22:L22 B27:L27 B32:L32 B39:L39 B53:L53 C63 I63 F73">
    <cfRule type="expression" dxfId="296" priority="6">
      <formula>INT(B12)=TODAY()</formula>
    </cfRule>
  </conditionalFormatting>
  <conditionalFormatting sqref="B14 E14 H14 K14 B19 E19 H19 K19 B24 E24 H24 K24 B29 E29 H29 K29 B34 E34 H34 K34 B41 E41 H41 K41 B55 E55 H55 K55 C65 I65 F75">
    <cfRule type="expression" dxfId="295" priority="5">
      <formula>AND(B12&lt;NOW()-0.125,B14="")</formula>
    </cfRule>
  </conditionalFormatting>
  <conditionalFormatting sqref="C14 F14 I14 L14 C19 F19 I19 L19 C24 F24 I24 L24 C29 F29 I29 L29 C34 F34 I34 L34 C41 F41 I41 L41 C55 F55 I55 L55">
    <cfRule type="expression" dxfId="294" priority="4">
      <formula>AND(B12&lt;NOW()-0.125,C14="")</formula>
    </cfRule>
  </conditionalFormatting>
  <conditionalFormatting sqref="E65 K65 H75">
    <cfRule type="expression" dxfId="293" priority="3">
      <formula>AND(C63&lt;NOW()-0.125,E65="")</formula>
    </cfRule>
  </conditionalFormatting>
  <conditionalFormatting sqref="C66 I66 F76">
    <cfRule type="expression" dxfId="292" priority="2">
      <formula>AND(C65=E65,C65&lt;&gt;"")</formula>
    </cfRule>
  </conditionalFormatting>
  <conditionalFormatting sqref="C67 I67 F77">
    <cfRule type="expression" dxfId="291" priority="1">
      <formula>AND(C65=E65,C65&lt;&gt;"")</formula>
    </cfRule>
  </conditionalFormatting>
  <dataValidations count="2">
    <dataValidation type="textLength" operator="lessThanOrEqual" allowBlank="1" showInputMessage="1" showErrorMessage="1" sqref="S48:S49 P46:P49" xr:uid="{1FE7F2AF-ACF0-45D8-8AAD-62E01C2AB6AC}">
      <formula1>1</formula1>
    </dataValidation>
    <dataValidation type="whole" allowBlank="1" showInputMessage="1" showErrorMessage="1" sqref="B14:C15 E14:F15 H14:I15 K14:L15 K19:L20 H19:I20 E19:F20 B19:C20 B24:C25 E24:F25 H24:I25 K24:L25 K29:L30 H29:I30 E29:F30 B29:C30 K43:L43 N43:O43 K41:L41 B34:C34 Q43:R43 B43:C43 H41:I41 E34:F34 K36:L36 H36:I36 E36:F36 B36:C36 H43:I43 E43:F43 K57:L57 E57:F57 H57:I57 B57:C57 N57:O57 O67 K67 I67 C67 Q57:R57 E67 H75 Q67 N75 H77 E41:F41 B41:C41 H34:I34 K34:L34 B55:C55 E55:F55 H55:I55 K55:L55 N55:O55 Q55:R55 E65 C65 I65 K65 O65 Q65 F75 F77 N77" xr:uid="{7EA4D55B-69AE-4D0B-8389-751DD030BECC}">
      <formula1>0</formula1>
      <formula2>99</formula2>
    </dataValidation>
  </dataValidations>
  <hyperlinks>
    <hyperlink ref="N85" r:id="rId1" display="https://hermann-baum.de/excel/UEFA_EURO/de/" xr:uid="{6A3B7B96-26FA-43C2-84D6-763ADF00FAF7}"/>
    <hyperlink ref="N85:R85" r:id="rId2" display="https://hermann-baum.de/excel/UEFA_EURO_Women/de/" xr:uid="{135709C3-26F5-435F-A68E-369B8995989E}"/>
  </hyperlinks>
  <pageMargins left="0.51181102362204722" right="0.31496062992125984" top="0.59055118110236227" bottom="0.19685039370078741" header="0.31496062992125984" footer="0.31496062992125984"/>
  <pageSetup paperSize="9" scale="71" orientation="portrait" horizontalDpi="4294967293" verticalDpi="0" r:id="rId3"/>
  <drawing r:id="rId4"/>
  <extLst>
    <ext xmlns:x14="http://schemas.microsoft.com/office/spreadsheetml/2009/9/main" uri="{78C0D931-6437-407d-A8EE-F0AAD7539E65}">
      <x14:conditionalFormattings>
        <x14:conditionalFormatting xmlns:xm="http://schemas.microsoft.com/office/excel/2006/main">
          <x14:cfRule type="expression" priority="86" id="{7BADE092-5B68-4F59-B8B7-79C1E3E3C2CE}">
            <xm:f>Distinctness!$D$4&gt;0</xm:f>
            <x14:dxf>
              <font>
                <b val="0"/>
                <i val="0"/>
                <color rgb="FFF2365A"/>
              </font>
            </x14:dxf>
          </x14:cfRule>
          <xm:sqref>B7</xm:sqref>
        </x14:conditionalFormatting>
        <x14:conditionalFormatting xmlns:xm="http://schemas.microsoft.com/office/excel/2006/main">
          <x14:cfRule type="expression" priority="87" id="{E5492DEE-3EAD-413F-9F25-6577FA219B4A}">
            <xm:f>GrpA!$Y$11&gt;0</xm:f>
            <x14:dxf>
              <font>
                <color rgb="FFC02000"/>
              </font>
            </x14:dxf>
          </x14:cfRule>
          <xm:sqref>B35:C35</xm:sqref>
        </x14:conditionalFormatting>
        <x14:conditionalFormatting xmlns:xm="http://schemas.microsoft.com/office/excel/2006/main">
          <x14:cfRule type="expression" priority="88" id="{77B78A44-8FBE-4F86-8910-AD7FC9887741}">
            <xm:f>GrpA!$Y$12&gt;0</xm:f>
            <x14:dxf>
              <font>
                <color rgb="FFC02000"/>
              </font>
            </x14:dxf>
          </x14:cfRule>
          <xm:sqref>B42:C42</xm:sqref>
        </x14:conditionalFormatting>
        <x14:conditionalFormatting xmlns:xm="http://schemas.microsoft.com/office/excel/2006/main">
          <x14:cfRule type="expression" priority="89" id="{06AABCB7-5426-4B7B-B2E6-8AB9AA1BBE8D}">
            <xm:f>GrpA!$Y$11&gt;0</xm:f>
            <x14:dxf>
              <font>
                <color theme="1"/>
              </font>
            </x14:dxf>
          </x14:cfRule>
          <xm:sqref>B36:C36</xm:sqref>
        </x14:conditionalFormatting>
        <x14:conditionalFormatting xmlns:xm="http://schemas.microsoft.com/office/excel/2006/main">
          <x14:cfRule type="expression" priority="90" id="{A6875AFE-1613-4024-8734-B5135087D09F}">
            <xm:f>GrpA!$Y$12&gt;0</xm:f>
            <x14:dxf>
              <font>
                <color theme="1"/>
              </font>
            </x14:dxf>
          </x14:cfRule>
          <xm:sqref>B43:C43</xm:sqref>
        </x14:conditionalFormatting>
        <x14:conditionalFormatting xmlns:xm="http://schemas.microsoft.com/office/excel/2006/main">
          <x14:cfRule type="expression" priority="91" id="{3E6482D1-8930-460B-9DF9-E1ED3ACD47E0}">
            <xm:f>GrpB!$Y$11&gt;0</xm:f>
            <x14:dxf>
              <font>
                <color rgb="FFC02000"/>
              </font>
            </x14:dxf>
          </x14:cfRule>
          <xm:sqref>E35:F35</xm:sqref>
        </x14:conditionalFormatting>
        <x14:conditionalFormatting xmlns:xm="http://schemas.microsoft.com/office/excel/2006/main">
          <x14:cfRule type="expression" priority="92" id="{11E8040E-0AAD-4C1D-8610-EB972C1C3F19}">
            <xm:f>GrpB!$Y$12&gt;0</xm:f>
            <x14:dxf>
              <font>
                <color rgb="FFC02000"/>
              </font>
            </x14:dxf>
          </x14:cfRule>
          <xm:sqref>E42:F42</xm:sqref>
        </x14:conditionalFormatting>
        <x14:conditionalFormatting xmlns:xm="http://schemas.microsoft.com/office/excel/2006/main">
          <x14:cfRule type="expression" priority="93" id="{A6D1FD0E-EC58-4C35-A3E4-2C99D809EAA8}">
            <xm:f>GrpB!$Y$11&gt;0</xm:f>
            <x14:dxf>
              <font>
                <color theme="1"/>
              </font>
            </x14:dxf>
          </x14:cfRule>
          <xm:sqref>E36:F36</xm:sqref>
        </x14:conditionalFormatting>
        <x14:conditionalFormatting xmlns:xm="http://schemas.microsoft.com/office/excel/2006/main">
          <x14:cfRule type="expression" priority="94" id="{74023CD5-FD49-49E8-B111-700BD5C95EE0}">
            <xm:f>GrpB!$Y$12&gt;0</xm:f>
            <x14:dxf>
              <font>
                <color theme="1"/>
              </font>
            </x14:dxf>
          </x14:cfRule>
          <xm:sqref>E43:F43</xm:sqref>
        </x14:conditionalFormatting>
        <x14:conditionalFormatting xmlns:xm="http://schemas.microsoft.com/office/excel/2006/main">
          <x14:cfRule type="expression" priority="95" id="{B2D167D2-18F1-4D58-8252-CA4107E7C5D6}">
            <xm:f>GrpC!$Y$11&gt;0</xm:f>
            <x14:dxf>
              <font>
                <color rgb="FFC02000"/>
              </font>
            </x14:dxf>
          </x14:cfRule>
          <xm:sqref>H35:I35</xm:sqref>
        </x14:conditionalFormatting>
        <x14:conditionalFormatting xmlns:xm="http://schemas.microsoft.com/office/excel/2006/main">
          <x14:cfRule type="expression" priority="96" id="{52900827-29C0-49D6-82A7-80BA7B46DE95}">
            <xm:f>GrpC!$Y$12&gt;0</xm:f>
            <x14:dxf>
              <font>
                <color rgb="FFC02000"/>
              </font>
            </x14:dxf>
          </x14:cfRule>
          <xm:sqref>H42:I42</xm:sqref>
        </x14:conditionalFormatting>
        <x14:conditionalFormatting xmlns:xm="http://schemas.microsoft.com/office/excel/2006/main">
          <x14:cfRule type="expression" priority="97" id="{33001FBB-04E6-4525-98C5-3063D6165366}">
            <xm:f>GrpC!$Y$11&gt;0</xm:f>
            <x14:dxf>
              <font>
                <color theme="1"/>
              </font>
            </x14:dxf>
          </x14:cfRule>
          <xm:sqref>H36:I36</xm:sqref>
        </x14:conditionalFormatting>
        <x14:conditionalFormatting xmlns:xm="http://schemas.microsoft.com/office/excel/2006/main">
          <x14:cfRule type="expression" priority="98" id="{2DD8E93C-A313-47DE-A930-51EAA56E0A0B}">
            <xm:f>GrpC!$Y$12&gt;0</xm:f>
            <x14:dxf>
              <font>
                <color theme="1"/>
              </font>
            </x14:dxf>
          </x14:cfRule>
          <xm:sqref>H43:I43</xm:sqref>
        </x14:conditionalFormatting>
        <x14:conditionalFormatting xmlns:xm="http://schemas.microsoft.com/office/excel/2006/main">
          <x14:cfRule type="expression" priority="99" id="{9BFE5ECC-C84E-4D20-9AB6-B3B3056EF810}">
            <xm:f>GrpD!$Y$11&gt;0</xm:f>
            <x14:dxf>
              <font>
                <color rgb="FFC02000"/>
              </font>
            </x14:dxf>
          </x14:cfRule>
          <xm:sqref>K35:L35</xm:sqref>
        </x14:conditionalFormatting>
        <x14:conditionalFormatting xmlns:xm="http://schemas.microsoft.com/office/excel/2006/main">
          <x14:cfRule type="expression" priority="100" id="{0BA94427-8408-46B5-AE52-A50003851F48}">
            <xm:f>GrpD!$Y$12&gt;0</xm:f>
            <x14:dxf>
              <font>
                <color rgb="FFC02000"/>
              </font>
            </x14:dxf>
          </x14:cfRule>
          <xm:sqref>K42:L42</xm:sqref>
        </x14:conditionalFormatting>
        <x14:conditionalFormatting xmlns:xm="http://schemas.microsoft.com/office/excel/2006/main">
          <x14:cfRule type="expression" priority="101" id="{53131BBB-4FEA-4703-BF29-3DEA97137B24}">
            <xm:f>GrpD!$Y$11&gt;0</xm:f>
            <x14:dxf>
              <font>
                <color theme="1"/>
              </font>
            </x14:dxf>
          </x14:cfRule>
          <xm:sqref>K36:L36</xm:sqref>
        </x14:conditionalFormatting>
        <x14:conditionalFormatting xmlns:xm="http://schemas.microsoft.com/office/excel/2006/main">
          <x14:cfRule type="expression" priority="102" id="{5A1DBB89-912F-4A2F-9BD7-375986D56963}">
            <xm:f>GrpD!$Y$12&gt;0</xm:f>
            <x14:dxf>
              <font>
                <color theme="1"/>
              </font>
            </x14:dxf>
          </x14:cfRule>
          <xm:sqref>K43:L43</xm:sqref>
        </x14:conditionalFormatting>
        <x14:conditionalFormatting xmlns:xm="http://schemas.microsoft.com/office/excel/2006/main">
          <x14:cfRule type="expression" priority="11" id="{32F0450C-BA29-4D3D-9CB9-C56C8CEBE624}">
            <xm:f>AND(B3=Tagesplan!$N$6,B3&lt;&gt;"")</xm:f>
            <x14:dxf>
              <fill>
                <patternFill>
                  <bgColor rgb="FF3CD2FF"/>
                </patternFill>
              </fill>
            </x14:dxf>
          </x14:cfRule>
          <xm:sqref>B3:L74</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1B99E-B8E2-424D-8FCE-C81BF3897CAE}">
  <sheetPr codeName="Tabelle1"/>
  <dimension ref="A1:P220"/>
  <sheetViews>
    <sheetView showGridLines="0" showRowColHeaders="0" zoomScaleNormal="100" workbookViewId="0">
      <selection activeCell="N1" sqref="N1"/>
    </sheetView>
  </sheetViews>
  <sheetFormatPr baseColWidth="10" defaultColWidth="0" defaultRowHeight="15" zeroHeight="1" x14ac:dyDescent="0.25"/>
  <cols>
    <col min="1" max="1" width="8" customWidth="1"/>
    <col min="2" max="2" width="19.28515625" hidden="1" customWidth="1"/>
    <col min="3" max="3" width="11.42578125" hidden="1" customWidth="1"/>
    <col min="4" max="4" width="7" style="4" customWidth="1"/>
    <col min="5" max="5" width="22.7109375" hidden="1" customWidth="1"/>
    <col min="6" max="12" width="22.7109375" customWidth="1"/>
    <col min="13" max="13" width="3.85546875" customWidth="1"/>
    <col min="14" max="14" width="17.7109375" customWidth="1"/>
    <col min="15" max="15" width="9.140625" customWidth="1"/>
    <col min="16" max="16" width="4.5703125" customWidth="1"/>
    <col min="17" max="16384" width="11.42578125" hidden="1"/>
  </cols>
  <sheetData>
    <row r="1" spans="2:15" ht="29.25" thickBot="1" x14ac:dyDescent="0.5">
      <c r="B1" s="416"/>
      <c r="F1" s="836" t="str">
        <f>Sprache!$E$89</f>
        <v>Wahl der Sprache</v>
      </c>
      <c r="G1" s="836"/>
      <c r="H1" s="836"/>
      <c r="I1" s="836"/>
      <c r="J1" s="836"/>
      <c r="K1" s="474"/>
      <c r="L1" s="837" t="str">
        <f>Sprache!$E$138</f>
        <v>Hier klicken und Sprache wählen:</v>
      </c>
      <c r="M1" s="838"/>
      <c r="N1" s="135" t="s">
        <v>92</v>
      </c>
      <c r="O1" s="385" t="str">
        <f>_xlfn.UNICHAR(8592)</f>
        <v>←</v>
      </c>
    </row>
    <row r="2" spans="2:15" ht="11.25" customHeight="1" thickBot="1" x14ac:dyDescent="0.3">
      <c r="F2" s="839"/>
      <c r="G2" s="839"/>
      <c r="H2" s="839"/>
      <c r="I2" s="839"/>
      <c r="J2" s="839"/>
      <c r="K2" s="475"/>
      <c r="M2" s="134"/>
      <c r="N2" s="136"/>
    </row>
    <row r="3" spans="2:15" ht="15.75" thickTop="1" x14ac:dyDescent="0.25">
      <c r="B3" s="26" t="s">
        <v>77</v>
      </c>
      <c r="C3" s="58">
        <f>IF(AND($N$1&lt;&gt;B4,$N$1&lt;&gt;B5,$N$1&lt;&gt;B6,$N$1&lt;&gt;B7,$N$1&lt;&gt;B8,$N$1&lt;&gt;B9),1,0)</f>
        <v>0</v>
      </c>
      <c r="D3" s="840" t="s">
        <v>474</v>
      </c>
      <c r="E3" s="844"/>
      <c r="F3" s="845" t="s">
        <v>77</v>
      </c>
      <c r="G3" s="842" t="s">
        <v>78</v>
      </c>
      <c r="H3" s="842" t="s">
        <v>79</v>
      </c>
      <c r="I3" s="847" t="s">
        <v>80</v>
      </c>
      <c r="J3" s="842" t="s">
        <v>92</v>
      </c>
      <c r="K3" s="842" t="s">
        <v>780</v>
      </c>
      <c r="L3" s="834" t="s">
        <v>81</v>
      </c>
      <c r="M3" s="24"/>
    </row>
    <row r="4" spans="2:15" x14ac:dyDescent="0.25">
      <c r="B4" s="26" t="s">
        <v>78</v>
      </c>
      <c r="C4" s="58">
        <f t="shared" ref="C4:C9" si="0">IF($N$1=B4,1,0)</f>
        <v>0</v>
      </c>
      <c r="D4" s="841"/>
      <c r="E4" s="844"/>
      <c r="F4" s="846"/>
      <c r="G4" s="843"/>
      <c r="H4" s="843"/>
      <c r="I4" s="848"/>
      <c r="J4" s="843"/>
      <c r="K4" s="843"/>
      <c r="L4" s="835"/>
      <c r="M4" s="65"/>
      <c r="N4" s="66"/>
    </row>
    <row r="5" spans="2:15" x14ac:dyDescent="0.25">
      <c r="B5" s="26" t="s">
        <v>79</v>
      </c>
      <c r="C5" s="58">
        <f t="shared" si="0"/>
        <v>0</v>
      </c>
      <c r="D5" s="219">
        <v>1</v>
      </c>
      <c r="E5" s="244" t="str">
        <f>IF($C$3,F5,IF($C$4,G5,IF($C$5,H5,IF($C$6,I5,IF($C$7,J5,IF($C$8,K5,IF(L5&lt;&gt;"",L5,F5)))))))</f>
        <v>Belgien</v>
      </c>
      <c r="F5" s="171" t="s">
        <v>32</v>
      </c>
      <c r="G5" s="172" t="s">
        <v>49</v>
      </c>
      <c r="H5" s="170" t="s">
        <v>62</v>
      </c>
      <c r="I5" s="173" t="s">
        <v>63</v>
      </c>
      <c r="J5" s="170" t="s">
        <v>89</v>
      </c>
      <c r="K5" s="519" t="s">
        <v>781</v>
      </c>
      <c r="L5" s="103"/>
    </row>
    <row r="6" spans="2:15" x14ac:dyDescent="0.25">
      <c r="B6" s="26" t="s">
        <v>80</v>
      </c>
      <c r="C6" s="58">
        <f t="shared" si="0"/>
        <v>0</v>
      </c>
      <c r="D6" s="219">
        <v>2</v>
      </c>
      <c r="E6" s="244" t="str">
        <f t="shared" ref="E6:E63" si="1">IF($C$3,F6,IF($C$4,G6,IF($C$5,H6,IF($C$6,I6,IF($C$7,J6,IF($C$8,K6,IF(L6&lt;&gt;"",L6,F6)))))))</f>
        <v>Italien</v>
      </c>
      <c r="F6" s="171" t="s">
        <v>318</v>
      </c>
      <c r="G6" s="172" t="s">
        <v>344</v>
      </c>
      <c r="H6" s="170" t="s">
        <v>344</v>
      </c>
      <c r="I6" s="173" t="s">
        <v>345</v>
      </c>
      <c r="J6" s="170" t="s">
        <v>346</v>
      </c>
      <c r="K6" s="519" t="s">
        <v>782</v>
      </c>
      <c r="L6" s="103"/>
    </row>
    <row r="7" spans="2:15" x14ac:dyDescent="0.25">
      <c r="B7" s="26" t="s">
        <v>92</v>
      </c>
      <c r="C7" s="58">
        <f t="shared" si="0"/>
        <v>1</v>
      </c>
      <c r="D7" s="219">
        <v>3</v>
      </c>
      <c r="E7" s="244" t="str">
        <f t="shared" si="1"/>
        <v>England</v>
      </c>
      <c r="F7" s="171" t="s">
        <v>1</v>
      </c>
      <c r="G7" s="172" t="s">
        <v>51</v>
      </c>
      <c r="H7" s="170" t="s">
        <v>65</v>
      </c>
      <c r="I7" s="173" t="s">
        <v>66</v>
      </c>
      <c r="J7" s="170" t="s">
        <v>1</v>
      </c>
      <c r="K7" s="519" t="s">
        <v>783</v>
      </c>
      <c r="L7" s="103"/>
    </row>
    <row r="8" spans="2:15" x14ac:dyDescent="0.25">
      <c r="B8" s="26" t="s">
        <v>780</v>
      </c>
      <c r="C8" s="58">
        <f t="shared" si="0"/>
        <v>0</v>
      </c>
      <c r="D8" s="219">
        <v>4</v>
      </c>
      <c r="E8" s="244" t="str">
        <f t="shared" si="1"/>
        <v>Deutschland</v>
      </c>
      <c r="F8" s="171" t="s">
        <v>33</v>
      </c>
      <c r="G8" s="172" t="s">
        <v>57</v>
      </c>
      <c r="H8" s="170" t="s">
        <v>75</v>
      </c>
      <c r="I8" s="173" t="s">
        <v>76</v>
      </c>
      <c r="J8" s="170" t="s">
        <v>84</v>
      </c>
      <c r="K8" s="519" t="s">
        <v>784</v>
      </c>
      <c r="L8" s="103"/>
    </row>
    <row r="9" spans="2:15" x14ac:dyDescent="0.25">
      <c r="B9" s="26" t="s">
        <v>81</v>
      </c>
      <c r="C9" s="58">
        <f t="shared" si="0"/>
        <v>0</v>
      </c>
      <c r="D9" s="219">
        <v>5</v>
      </c>
      <c r="E9" s="244" t="str">
        <f t="shared" si="1"/>
        <v>Spanien</v>
      </c>
      <c r="F9" s="171" t="s">
        <v>34</v>
      </c>
      <c r="G9" s="172" t="s">
        <v>54</v>
      </c>
      <c r="H9" s="170" t="s">
        <v>70</v>
      </c>
      <c r="I9" s="173" t="s">
        <v>71</v>
      </c>
      <c r="J9" s="170" t="s">
        <v>85</v>
      </c>
      <c r="K9" s="519" t="s">
        <v>785</v>
      </c>
      <c r="L9" s="103"/>
    </row>
    <row r="10" spans="2:15" x14ac:dyDescent="0.25">
      <c r="D10" s="219">
        <v>6</v>
      </c>
      <c r="E10" s="244" t="str">
        <f t="shared" si="1"/>
        <v>Ukraine</v>
      </c>
      <c r="F10" s="171" t="s">
        <v>322</v>
      </c>
      <c r="G10" s="172" t="s">
        <v>360</v>
      </c>
      <c r="H10" s="170" t="s">
        <v>359</v>
      </c>
      <c r="I10" s="173" t="s">
        <v>322</v>
      </c>
      <c r="J10" s="170" t="s">
        <v>322</v>
      </c>
      <c r="K10" s="519" t="s">
        <v>786</v>
      </c>
      <c r="L10" s="103"/>
    </row>
    <row r="11" spans="2:15" x14ac:dyDescent="0.25">
      <c r="D11" s="219">
        <v>7</v>
      </c>
      <c r="E11" s="244" t="str">
        <f t="shared" si="1"/>
        <v>Frankreich</v>
      </c>
      <c r="F11" s="171" t="s">
        <v>35</v>
      </c>
      <c r="G11" s="172" t="s">
        <v>56</v>
      </c>
      <c r="H11" s="170" t="s">
        <v>56</v>
      </c>
      <c r="I11" s="173" t="s">
        <v>35</v>
      </c>
      <c r="J11" s="170" t="s">
        <v>83</v>
      </c>
      <c r="K11" s="519" t="s">
        <v>787</v>
      </c>
      <c r="L11" s="103"/>
    </row>
    <row r="12" spans="2:15" x14ac:dyDescent="0.25">
      <c r="D12" s="219">
        <v>8</v>
      </c>
      <c r="E12" s="244" t="str">
        <f t="shared" si="1"/>
        <v>Polen</v>
      </c>
      <c r="F12" s="171" t="s">
        <v>36</v>
      </c>
      <c r="G12" s="172" t="s">
        <v>53</v>
      </c>
      <c r="H12" s="170" t="s">
        <v>53</v>
      </c>
      <c r="I12" s="173" t="s">
        <v>69</v>
      </c>
      <c r="J12" s="170" t="s">
        <v>82</v>
      </c>
      <c r="K12" s="519" t="s">
        <v>82</v>
      </c>
      <c r="L12" s="103"/>
    </row>
    <row r="13" spans="2:15" x14ac:dyDescent="0.25">
      <c r="D13" s="219">
        <v>9</v>
      </c>
      <c r="E13" s="244" t="str">
        <f t="shared" si="1"/>
        <v>Schweiz</v>
      </c>
      <c r="F13" s="171" t="s">
        <v>46</v>
      </c>
      <c r="G13" s="172" t="s">
        <v>47</v>
      </c>
      <c r="H13" s="170" t="s">
        <v>58</v>
      </c>
      <c r="I13" s="173" t="s">
        <v>59</v>
      </c>
      <c r="J13" s="170" t="s">
        <v>87</v>
      </c>
      <c r="K13" s="519" t="s">
        <v>788</v>
      </c>
      <c r="L13" s="103"/>
    </row>
    <row r="14" spans="2:15" x14ac:dyDescent="0.25">
      <c r="D14" s="219">
        <v>10</v>
      </c>
      <c r="E14" s="244" t="str">
        <f t="shared" si="1"/>
        <v>Kroatien</v>
      </c>
      <c r="F14" s="171" t="s">
        <v>37</v>
      </c>
      <c r="G14" s="172" t="s">
        <v>52</v>
      </c>
      <c r="H14" s="170" t="s">
        <v>67</v>
      </c>
      <c r="I14" s="173" t="s">
        <v>68</v>
      </c>
      <c r="J14" s="170" t="s">
        <v>91</v>
      </c>
      <c r="K14" s="519" t="s">
        <v>789</v>
      </c>
      <c r="L14" s="103"/>
    </row>
    <row r="15" spans="2:15" x14ac:dyDescent="0.25">
      <c r="D15" s="219">
        <v>11</v>
      </c>
      <c r="E15" s="244" t="str">
        <f t="shared" si="1"/>
        <v>Niederlande</v>
      </c>
      <c r="F15" s="171" t="s">
        <v>319</v>
      </c>
      <c r="G15" s="172" t="s">
        <v>347</v>
      </c>
      <c r="H15" s="170" t="s">
        <v>348</v>
      </c>
      <c r="I15" s="173" t="s">
        <v>349</v>
      </c>
      <c r="J15" s="170" t="s">
        <v>350</v>
      </c>
      <c r="K15" s="519" t="s">
        <v>790</v>
      </c>
      <c r="L15" s="103"/>
    </row>
    <row r="16" spans="2:15" x14ac:dyDescent="0.25">
      <c r="D16" s="219">
        <v>12</v>
      </c>
      <c r="E16" s="244" t="str">
        <f t="shared" si="1"/>
        <v>Russland</v>
      </c>
      <c r="F16" s="171" t="s">
        <v>38</v>
      </c>
      <c r="G16" s="172" t="s">
        <v>50</v>
      </c>
      <c r="H16" s="170" t="s">
        <v>38</v>
      </c>
      <c r="I16" s="173" t="s">
        <v>64</v>
      </c>
      <c r="J16" s="170" t="s">
        <v>90</v>
      </c>
      <c r="K16" s="519" t="s">
        <v>791</v>
      </c>
      <c r="L16" s="103"/>
    </row>
    <row r="17" spans="4:12" x14ac:dyDescent="0.25">
      <c r="D17" s="219">
        <v>13</v>
      </c>
      <c r="E17" s="244" t="str">
        <f t="shared" si="1"/>
        <v>Portugal</v>
      </c>
      <c r="F17" s="171" t="s">
        <v>0</v>
      </c>
      <c r="G17" s="172" t="s">
        <v>0</v>
      </c>
      <c r="H17" s="170" t="s">
        <v>74</v>
      </c>
      <c r="I17" s="173" t="s">
        <v>0</v>
      </c>
      <c r="J17" s="170" t="s">
        <v>0</v>
      </c>
      <c r="K17" s="519" t="s">
        <v>0</v>
      </c>
      <c r="L17" s="103"/>
    </row>
    <row r="18" spans="4:12" x14ac:dyDescent="0.25">
      <c r="D18" s="219">
        <v>14</v>
      </c>
      <c r="E18" s="244" t="str">
        <f t="shared" si="1"/>
        <v>Türkei</v>
      </c>
      <c r="F18" s="171" t="s">
        <v>326</v>
      </c>
      <c r="G18" s="172" t="s">
        <v>373</v>
      </c>
      <c r="H18" s="170" t="s">
        <v>372</v>
      </c>
      <c r="I18" s="173" t="s">
        <v>371</v>
      </c>
      <c r="J18" s="170" t="s">
        <v>374</v>
      </c>
      <c r="K18" s="519" t="s">
        <v>792</v>
      </c>
      <c r="L18" s="103"/>
    </row>
    <row r="19" spans="4:12" x14ac:dyDescent="0.25">
      <c r="D19" s="219">
        <v>15</v>
      </c>
      <c r="E19" s="244" t="str">
        <f t="shared" si="1"/>
        <v>Dänemark</v>
      </c>
      <c r="F19" s="171" t="s">
        <v>39</v>
      </c>
      <c r="G19" s="172" t="s">
        <v>48</v>
      </c>
      <c r="H19" s="170" t="s">
        <v>60</v>
      </c>
      <c r="I19" s="173" t="s">
        <v>61</v>
      </c>
      <c r="J19" s="170" t="s">
        <v>88</v>
      </c>
      <c r="K19" s="519" t="s">
        <v>793</v>
      </c>
      <c r="L19" s="103"/>
    </row>
    <row r="20" spans="4:12" x14ac:dyDescent="0.25">
      <c r="D20" s="219">
        <v>16</v>
      </c>
      <c r="E20" s="244" t="str">
        <f t="shared" si="1"/>
        <v>Österreich</v>
      </c>
      <c r="F20" s="171" t="s">
        <v>325</v>
      </c>
      <c r="G20" s="172" t="s">
        <v>325</v>
      </c>
      <c r="H20" s="170" t="s">
        <v>325</v>
      </c>
      <c r="I20" s="173" t="s">
        <v>369</v>
      </c>
      <c r="J20" s="170" t="s">
        <v>370</v>
      </c>
      <c r="K20" s="519" t="s">
        <v>794</v>
      </c>
      <c r="L20" s="103"/>
    </row>
    <row r="21" spans="4:12" x14ac:dyDescent="0.25">
      <c r="D21" s="219">
        <v>17</v>
      </c>
      <c r="E21" s="244" t="str">
        <f t="shared" si="1"/>
        <v>Schweden</v>
      </c>
      <c r="F21" s="171" t="s">
        <v>40</v>
      </c>
      <c r="G21" s="172" t="s">
        <v>55</v>
      </c>
      <c r="H21" s="170" t="s">
        <v>72</v>
      </c>
      <c r="I21" s="173" t="s">
        <v>73</v>
      </c>
      <c r="J21" s="170" t="s">
        <v>86</v>
      </c>
      <c r="K21" s="519" t="s">
        <v>795</v>
      </c>
      <c r="L21" s="103"/>
    </row>
    <row r="22" spans="4:12" x14ac:dyDescent="0.25">
      <c r="D22" s="219">
        <v>18</v>
      </c>
      <c r="E22" s="244" t="str">
        <f t="shared" si="1"/>
        <v>Tschechien</v>
      </c>
      <c r="F22" s="171" t="s">
        <v>320</v>
      </c>
      <c r="G22" s="172" t="s">
        <v>354</v>
      </c>
      <c r="H22" s="170" t="s">
        <v>353</v>
      </c>
      <c r="I22" s="173" t="s">
        <v>352</v>
      </c>
      <c r="J22" s="170" t="s">
        <v>358</v>
      </c>
      <c r="K22" s="519" t="s">
        <v>796</v>
      </c>
      <c r="L22" s="103"/>
    </row>
    <row r="23" spans="4:12" x14ac:dyDescent="0.25">
      <c r="D23" s="219">
        <v>19</v>
      </c>
      <c r="E23" s="244" t="str">
        <f t="shared" si="1"/>
        <v>Wales</v>
      </c>
      <c r="F23" s="171" t="s">
        <v>321</v>
      </c>
      <c r="G23" s="172" t="s">
        <v>357</v>
      </c>
      <c r="H23" s="170" t="s">
        <v>356</v>
      </c>
      <c r="I23" s="173" t="s">
        <v>355</v>
      </c>
      <c r="J23" s="170" t="s">
        <v>321</v>
      </c>
      <c r="K23" s="519" t="s">
        <v>321</v>
      </c>
      <c r="L23" s="103"/>
    </row>
    <row r="24" spans="4:12" x14ac:dyDescent="0.25">
      <c r="D24" s="219">
        <v>20</v>
      </c>
      <c r="E24" s="244" t="str">
        <f t="shared" si="1"/>
        <v>Finnland</v>
      </c>
      <c r="F24" s="171" t="s">
        <v>327</v>
      </c>
      <c r="G24" s="172" t="s">
        <v>377</v>
      </c>
      <c r="H24" s="170" t="s">
        <v>377</v>
      </c>
      <c r="I24" s="173" t="s">
        <v>375</v>
      </c>
      <c r="J24" s="170" t="s">
        <v>457</v>
      </c>
      <c r="K24" s="519" t="s">
        <v>327</v>
      </c>
      <c r="L24" s="103"/>
    </row>
    <row r="25" spans="4:12" x14ac:dyDescent="0.25">
      <c r="D25" s="219">
        <v>21</v>
      </c>
      <c r="E25" s="244" t="str">
        <f t="shared" si="1"/>
        <v>Serbien</v>
      </c>
      <c r="F25" s="171" t="s">
        <v>274</v>
      </c>
      <c r="G25" s="172" t="s">
        <v>274</v>
      </c>
      <c r="H25" s="170" t="s">
        <v>274</v>
      </c>
      <c r="I25" s="173" t="s">
        <v>275</v>
      </c>
      <c r="J25" s="170" t="s">
        <v>206</v>
      </c>
      <c r="K25" s="519" t="s">
        <v>797</v>
      </c>
      <c r="L25" s="103"/>
    </row>
    <row r="26" spans="4:12" x14ac:dyDescent="0.25">
      <c r="D26" s="219">
        <v>22</v>
      </c>
      <c r="E26" s="244" t="str">
        <f t="shared" si="1"/>
        <v>Slowakei</v>
      </c>
      <c r="F26" s="171" t="s">
        <v>330</v>
      </c>
      <c r="G26" s="172" t="s">
        <v>384</v>
      </c>
      <c r="H26" s="170" t="s">
        <v>385</v>
      </c>
      <c r="I26" s="173" t="s">
        <v>386</v>
      </c>
      <c r="J26" s="170" t="s">
        <v>387</v>
      </c>
      <c r="K26" s="519" t="s">
        <v>798</v>
      </c>
      <c r="L26" s="103"/>
    </row>
    <row r="27" spans="4:12" x14ac:dyDescent="0.25">
      <c r="D27" s="219">
        <v>23</v>
      </c>
      <c r="E27" s="244" t="str">
        <f t="shared" si="1"/>
        <v>Irland</v>
      </c>
      <c r="F27" s="171" t="s">
        <v>333</v>
      </c>
      <c r="G27" s="172" t="s">
        <v>400</v>
      </c>
      <c r="H27" s="170" t="s">
        <v>400</v>
      </c>
      <c r="I27" s="173" t="s">
        <v>398</v>
      </c>
      <c r="J27" s="170" t="s">
        <v>399</v>
      </c>
      <c r="K27" s="519" t="s">
        <v>799</v>
      </c>
      <c r="L27" s="103"/>
    </row>
    <row r="28" spans="4:12" x14ac:dyDescent="0.25">
      <c r="D28" s="219">
        <v>24</v>
      </c>
      <c r="E28" s="244" t="str">
        <f t="shared" si="1"/>
        <v>Island</v>
      </c>
      <c r="F28" s="171" t="s">
        <v>270</v>
      </c>
      <c r="G28" s="172" t="s">
        <v>271</v>
      </c>
      <c r="H28" s="170" t="s">
        <v>272</v>
      </c>
      <c r="I28" s="173" t="s">
        <v>273</v>
      </c>
      <c r="J28" s="170" t="s">
        <v>205</v>
      </c>
      <c r="K28" s="519" t="s">
        <v>800</v>
      </c>
      <c r="L28" s="103"/>
    </row>
    <row r="29" spans="4:12" x14ac:dyDescent="0.25">
      <c r="D29" s="219">
        <v>25</v>
      </c>
      <c r="E29" s="244" t="str">
        <f t="shared" si="1"/>
        <v>Nordirland</v>
      </c>
      <c r="F29" s="171" t="s">
        <v>335</v>
      </c>
      <c r="G29" s="172" t="s">
        <v>407</v>
      </c>
      <c r="H29" s="170" t="s">
        <v>406</v>
      </c>
      <c r="I29" s="173" t="s">
        <v>405</v>
      </c>
      <c r="J29" s="170" t="s">
        <v>404</v>
      </c>
      <c r="K29" s="519" t="s">
        <v>801</v>
      </c>
      <c r="L29" s="103"/>
    </row>
    <row r="30" spans="4:12" x14ac:dyDescent="0.25">
      <c r="D30" s="219">
        <v>26</v>
      </c>
      <c r="E30" s="244" t="str">
        <f t="shared" si="1"/>
        <v>Norwegen</v>
      </c>
      <c r="F30" s="171" t="s">
        <v>323</v>
      </c>
      <c r="G30" s="172" t="s">
        <v>361</v>
      </c>
      <c r="H30" s="170" t="s">
        <v>362</v>
      </c>
      <c r="I30" s="173" t="s">
        <v>363</v>
      </c>
      <c r="J30" s="170" t="s">
        <v>364</v>
      </c>
      <c r="K30" s="519" t="s">
        <v>802</v>
      </c>
      <c r="L30" s="103"/>
    </row>
    <row r="31" spans="4:12" x14ac:dyDescent="0.25">
      <c r="D31" s="219">
        <v>27</v>
      </c>
      <c r="E31" s="244" t="str">
        <f t="shared" si="1"/>
        <v>Kosovo</v>
      </c>
      <c r="F31" s="171" t="s">
        <v>341</v>
      </c>
      <c r="G31" s="172" t="s">
        <v>341</v>
      </c>
      <c r="H31" s="170" t="s">
        <v>341</v>
      </c>
      <c r="I31" s="173" t="s">
        <v>341</v>
      </c>
      <c r="J31" s="170" t="s">
        <v>341</v>
      </c>
      <c r="K31" s="519" t="s">
        <v>341</v>
      </c>
      <c r="L31" s="103"/>
    </row>
    <row r="32" spans="4:12" x14ac:dyDescent="0.25">
      <c r="D32" s="219">
        <v>28</v>
      </c>
      <c r="E32" s="244" t="str">
        <f t="shared" si="1"/>
        <v>Griechenland</v>
      </c>
      <c r="F32" s="171" t="s">
        <v>328</v>
      </c>
      <c r="G32" s="172" t="s">
        <v>380</v>
      </c>
      <c r="H32" s="170" t="s">
        <v>380</v>
      </c>
      <c r="I32" s="173" t="s">
        <v>378</v>
      </c>
      <c r="J32" s="170" t="s">
        <v>379</v>
      </c>
      <c r="K32" s="519" t="s">
        <v>803</v>
      </c>
      <c r="L32" s="103"/>
    </row>
    <row r="33" spans="4:12" x14ac:dyDescent="0.25">
      <c r="D33" s="219">
        <v>29</v>
      </c>
      <c r="E33" s="244" t="str">
        <f t="shared" si="1"/>
        <v>Schottland</v>
      </c>
      <c r="F33" s="171" t="s">
        <v>331</v>
      </c>
      <c r="G33" s="172" t="s">
        <v>391</v>
      </c>
      <c r="H33" s="170" t="s">
        <v>390</v>
      </c>
      <c r="I33" s="173" t="s">
        <v>388</v>
      </c>
      <c r="J33" s="170" t="s">
        <v>389</v>
      </c>
      <c r="K33" s="519" t="s">
        <v>804</v>
      </c>
      <c r="L33" s="103"/>
    </row>
    <row r="34" spans="4:12" x14ac:dyDescent="0.25">
      <c r="D34" s="219">
        <v>30</v>
      </c>
      <c r="E34" s="244" t="str">
        <f t="shared" si="1"/>
        <v>Nordmazedonien</v>
      </c>
      <c r="F34" s="171" t="s">
        <v>337</v>
      </c>
      <c r="G34" s="172" t="s">
        <v>413</v>
      </c>
      <c r="H34" s="170" t="s">
        <v>412</v>
      </c>
      <c r="I34" s="173" t="s">
        <v>411</v>
      </c>
      <c r="J34" s="170" t="s">
        <v>410</v>
      </c>
      <c r="K34" s="519" t="s">
        <v>805</v>
      </c>
      <c r="L34" s="103"/>
    </row>
    <row r="35" spans="4:12" x14ac:dyDescent="0.25">
      <c r="D35" s="219">
        <v>31</v>
      </c>
      <c r="E35" s="244" t="str">
        <f t="shared" si="1"/>
        <v>Ungarn</v>
      </c>
      <c r="F35" s="171" t="s">
        <v>324</v>
      </c>
      <c r="G35" s="172" t="s">
        <v>368</v>
      </c>
      <c r="H35" s="170" t="s">
        <v>367</v>
      </c>
      <c r="I35" s="173" t="s">
        <v>365</v>
      </c>
      <c r="J35" s="170" t="s">
        <v>366</v>
      </c>
      <c r="K35" s="519" t="s">
        <v>806</v>
      </c>
      <c r="L35" s="103"/>
    </row>
    <row r="36" spans="4:12" x14ac:dyDescent="0.25">
      <c r="D36" s="219">
        <v>32</v>
      </c>
      <c r="E36" s="244" t="str">
        <f t="shared" si="1"/>
        <v>Slowenien</v>
      </c>
      <c r="F36" s="171" t="s">
        <v>334</v>
      </c>
      <c r="G36" s="172" t="s">
        <v>401</v>
      </c>
      <c r="H36" s="170" t="s">
        <v>334</v>
      </c>
      <c r="I36" s="173" t="s">
        <v>402</v>
      </c>
      <c r="J36" s="170" t="s">
        <v>403</v>
      </c>
      <c r="K36" s="519" t="s">
        <v>807</v>
      </c>
      <c r="L36" s="103"/>
    </row>
    <row r="37" spans="4:12" x14ac:dyDescent="0.25">
      <c r="D37" s="219">
        <v>33</v>
      </c>
      <c r="E37" s="244" t="str">
        <f t="shared" si="1"/>
        <v>Rumänien</v>
      </c>
      <c r="F37" s="171" t="s">
        <v>329</v>
      </c>
      <c r="G37" s="172" t="s">
        <v>382</v>
      </c>
      <c r="H37" s="170" t="s">
        <v>329</v>
      </c>
      <c r="I37" s="173" t="s">
        <v>381</v>
      </c>
      <c r="J37" s="170" t="s">
        <v>383</v>
      </c>
      <c r="K37" s="519" t="s">
        <v>808</v>
      </c>
      <c r="L37" s="103"/>
    </row>
    <row r="38" spans="4:12" x14ac:dyDescent="0.25">
      <c r="D38" s="219">
        <v>34</v>
      </c>
      <c r="E38" s="244" t="str">
        <f t="shared" si="1"/>
        <v>Georgien</v>
      </c>
      <c r="F38" s="171" t="s">
        <v>342</v>
      </c>
      <c r="G38" s="172" t="s">
        <v>342</v>
      </c>
      <c r="H38" s="170" t="s">
        <v>342</v>
      </c>
      <c r="I38" s="173" t="s">
        <v>419</v>
      </c>
      <c r="J38" s="170" t="s">
        <v>420</v>
      </c>
      <c r="K38" s="519" t="s">
        <v>809</v>
      </c>
      <c r="L38" s="103"/>
    </row>
    <row r="39" spans="4:12" x14ac:dyDescent="0.25">
      <c r="D39" s="219">
        <v>35</v>
      </c>
      <c r="E39" s="244" t="str">
        <f t="shared" si="1"/>
        <v>Albanien</v>
      </c>
      <c r="F39" s="171" t="s">
        <v>336</v>
      </c>
      <c r="G39" s="172" t="s">
        <v>336</v>
      </c>
      <c r="H39" s="170" t="s">
        <v>336</v>
      </c>
      <c r="I39" s="173" t="s">
        <v>408</v>
      </c>
      <c r="J39" s="170" t="s">
        <v>409</v>
      </c>
      <c r="K39" s="519" t="s">
        <v>810</v>
      </c>
      <c r="L39" s="103"/>
    </row>
    <row r="40" spans="4:12" x14ac:dyDescent="0.25">
      <c r="D40" s="219">
        <v>36</v>
      </c>
      <c r="E40" s="244" t="str">
        <f t="shared" si="1"/>
        <v>Bosnien/Herzeg.</v>
      </c>
      <c r="F40" s="171" t="s">
        <v>397</v>
      </c>
      <c r="G40" s="172" t="s">
        <v>396</v>
      </c>
      <c r="H40" s="170" t="s">
        <v>395</v>
      </c>
      <c r="I40" s="173" t="s">
        <v>394</v>
      </c>
      <c r="J40" s="170" t="s">
        <v>393</v>
      </c>
      <c r="K40" s="519" t="s">
        <v>811</v>
      </c>
      <c r="L40" s="103"/>
    </row>
    <row r="41" spans="4:12" x14ac:dyDescent="0.25">
      <c r="D41" s="219">
        <v>37</v>
      </c>
      <c r="E41" s="244" t="str">
        <f t="shared" si="1"/>
        <v>Bulgarien</v>
      </c>
      <c r="F41" s="171" t="s">
        <v>339</v>
      </c>
      <c r="G41" s="172" t="s">
        <v>339</v>
      </c>
      <c r="H41" s="170" t="s">
        <v>339</v>
      </c>
      <c r="I41" s="173" t="s">
        <v>416</v>
      </c>
      <c r="J41" s="170" t="s">
        <v>417</v>
      </c>
      <c r="K41" s="519" t="s">
        <v>812</v>
      </c>
      <c r="L41" s="103"/>
    </row>
    <row r="42" spans="4:12" x14ac:dyDescent="0.25">
      <c r="D42" s="219">
        <v>38</v>
      </c>
      <c r="E42" s="244" t="str">
        <f t="shared" si="1"/>
        <v>Luxemburg</v>
      </c>
      <c r="F42" s="171" t="s">
        <v>459</v>
      </c>
      <c r="G42" s="172" t="s">
        <v>475</v>
      </c>
      <c r="H42" s="170" t="s">
        <v>476</v>
      </c>
      <c r="I42" s="173" t="s">
        <v>459</v>
      </c>
      <c r="J42" s="170" t="s">
        <v>473</v>
      </c>
      <c r="K42" s="519" t="s">
        <v>473</v>
      </c>
      <c r="L42" s="103"/>
    </row>
    <row r="43" spans="4:12" x14ac:dyDescent="0.25">
      <c r="D43" s="219">
        <v>39</v>
      </c>
      <c r="E43" s="244" t="str">
        <f t="shared" si="1"/>
        <v>Weißrussland</v>
      </c>
      <c r="F43" s="171" t="s">
        <v>343</v>
      </c>
      <c r="G43" s="172" t="s">
        <v>423</v>
      </c>
      <c r="H43" s="170" t="s">
        <v>422</v>
      </c>
      <c r="I43" s="173" t="s">
        <v>421</v>
      </c>
      <c r="J43" s="170" t="s">
        <v>424</v>
      </c>
      <c r="K43" s="519" t="s">
        <v>813</v>
      </c>
      <c r="L43" s="103"/>
    </row>
    <row r="44" spans="4:12" x14ac:dyDescent="0.25">
      <c r="D44" s="219">
        <v>40</v>
      </c>
      <c r="E44" s="244" t="str">
        <f t="shared" si="1"/>
        <v>Zypern</v>
      </c>
      <c r="F44" s="171" t="s">
        <v>460</v>
      </c>
      <c r="G44" s="172" t="s">
        <v>480</v>
      </c>
      <c r="H44" s="170" t="s">
        <v>479</v>
      </c>
      <c r="I44" s="173" t="s">
        <v>477</v>
      </c>
      <c r="J44" s="170" t="s">
        <v>478</v>
      </c>
      <c r="K44" s="519" t="s">
        <v>460</v>
      </c>
      <c r="L44" s="103"/>
    </row>
    <row r="45" spans="4:12" x14ac:dyDescent="0.25">
      <c r="D45" s="219">
        <v>41</v>
      </c>
      <c r="E45" s="244" t="str">
        <f t="shared" si="1"/>
        <v>Armenien</v>
      </c>
      <c r="F45" s="171" t="s">
        <v>338</v>
      </c>
      <c r="G45" s="172" t="s">
        <v>338</v>
      </c>
      <c r="H45" s="170" t="s">
        <v>338</v>
      </c>
      <c r="I45" s="173" t="s">
        <v>414</v>
      </c>
      <c r="J45" s="170" t="s">
        <v>415</v>
      </c>
      <c r="K45" s="519" t="s">
        <v>814</v>
      </c>
      <c r="L45" s="103"/>
    </row>
    <row r="46" spans="4:12" x14ac:dyDescent="0.25">
      <c r="D46" s="219">
        <v>42</v>
      </c>
      <c r="E46" s="244" t="str">
        <f t="shared" si="1"/>
        <v>Israel</v>
      </c>
      <c r="F46" s="171" t="s">
        <v>332</v>
      </c>
      <c r="G46" s="172" t="s">
        <v>332</v>
      </c>
      <c r="H46" s="170" t="s">
        <v>376</v>
      </c>
      <c r="I46" s="173" t="s">
        <v>392</v>
      </c>
      <c r="J46" s="170" t="s">
        <v>332</v>
      </c>
      <c r="K46" s="519" t="s">
        <v>392</v>
      </c>
      <c r="L46" s="103"/>
    </row>
    <row r="47" spans="4:12" x14ac:dyDescent="0.25">
      <c r="D47" s="219">
        <v>43</v>
      </c>
      <c r="E47" s="244" t="str">
        <f t="shared" si="1"/>
        <v>Kasachstan</v>
      </c>
      <c r="F47" s="171" t="s">
        <v>461</v>
      </c>
      <c r="G47" s="172" t="s">
        <v>483</v>
      </c>
      <c r="H47" s="170" t="s">
        <v>482</v>
      </c>
      <c r="I47" s="173" t="s">
        <v>461</v>
      </c>
      <c r="J47" s="170" t="s">
        <v>481</v>
      </c>
      <c r="K47" s="519" t="s">
        <v>815</v>
      </c>
      <c r="L47" s="103"/>
    </row>
    <row r="48" spans="4:12" x14ac:dyDescent="0.25">
      <c r="D48" s="219">
        <v>44</v>
      </c>
      <c r="E48" s="244" t="str">
        <f t="shared" si="1"/>
        <v>Montenegro</v>
      </c>
      <c r="F48" s="171" t="s">
        <v>340</v>
      </c>
      <c r="G48" s="172" t="s">
        <v>340</v>
      </c>
      <c r="H48" s="170" t="s">
        <v>340</v>
      </c>
      <c r="I48" s="173" t="s">
        <v>418</v>
      </c>
      <c r="J48" s="170" t="s">
        <v>340</v>
      </c>
      <c r="K48" s="519" t="s">
        <v>340</v>
      </c>
      <c r="L48" s="103"/>
    </row>
    <row r="49" spans="4:12" x14ac:dyDescent="0.25">
      <c r="D49" s="219">
        <v>45</v>
      </c>
      <c r="E49" s="244" t="str">
        <f t="shared" si="1"/>
        <v>Aserbaidschan</v>
      </c>
      <c r="F49" s="171" t="s">
        <v>462</v>
      </c>
      <c r="G49" s="172" t="s">
        <v>484</v>
      </c>
      <c r="H49" s="170" t="s">
        <v>462</v>
      </c>
      <c r="I49" s="173" t="s">
        <v>485</v>
      </c>
      <c r="J49" s="170" t="s">
        <v>486</v>
      </c>
      <c r="K49" s="519" t="s">
        <v>816</v>
      </c>
      <c r="L49" s="103"/>
    </row>
    <row r="50" spans="4:12" x14ac:dyDescent="0.25">
      <c r="D50" s="219">
        <v>46</v>
      </c>
      <c r="E50" s="244" t="str">
        <f t="shared" si="1"/>
        <v>Andorra</v>
      </c>
      <c r="F50" s="171" t="s">
        <v>463</v>
      </c>
      <c r="G50" s="172" t="s">
        <v>463</v>
      </c>
      <c r="H50" s="170" t="s">
        <v>463</v>
      </c>
      <c r="I50" s="173" t="s">
        <v>487</v>
      </c>
      <c r="J50" s="170" t="s">
        <v>463</v>
      </c>
      <c r="K50" s="519" t="s">
        <v>463</v>
      </c>
      <c r="L50" s="103"/>
    </row>
    <row r="51" spans="4:12" x14ac:dyDescent="0.25">
      <c r="D51" s="219">
        <v>47</v>
      </c>
      <c r="E51" s="244" t="str">
        <f t="shared" si="1"/>
        <v>Litauen</v>
      </c>
      <c r="F51" s="171" t="s">
        <v>464</v>
      </c>
      <c r="G51" s="172" t="s">
        <v>490</v>
      </c>
      <c r="H51" s="170" t="s">
        <v>490</v>
      </c>
      <c r="I51" s="173" t="s">
        <v>491</v>
      </c>
      <c r="J51" s="170" t="s">
        <v>492</v>
      </c>
      <c r="K51" s="519" t="s">
        <v>817</v>
      </c>
      <c r="L51" s="103"/>
    </row>
    <row r="52" spans="4:12" x14ac:dyDescent="0.25">
      <c r="D52" s="219">
        <v>48</v>
      </c>
      <c r="E52" s="244" t="str">
        <f t="shared" si="1"/>
        <v>Estland</v>
      </c>
      <c r="F52" s="171" t="s">
        <v>465</v>
      </c>
      <c r="G52" s="172" t="s">
        <v>465</v>
      </c>
      <c r="H52" s="170" t="s">
        <v>465</v>
      </c>
      <c r="I52" s="173" t="s">
        <v>488</v>
      </c>
      <c r="J52" s="170" t="s">
        <v>493</v>
      </c>
      <c r="K52" s="519" t="s">
        <v>493</v>
      </c>
      <c r="L52" s="103"/>
    </row>
    <row r="53" spans="4:12" x14ac:dyDescent="0.25">
      <c r="D53" s="219">
        <v>49</v>
      </c>
      <c r="E53" s="244" t="str">
        <f t="shared" si="1"/>
        <v>Färöer Inseln</v>
      </c>
      <c r="F53" s="171" t="s">
        <v>466</v>
      </c>
      <c r="G53" s="172" t="s">
        <v>494</v>
      </c>
      <c r="H53" s="170" t="s">
        <v>495</v>
      </c>
      <c r="I53" s="173" t="s">
        <v>496</v>
      </c>
      <c r="J53" s="170" t="s">
        <v>497</v>
      </c>
      <c r="K53" s="519" t="s">
        <v>818</v>
      </c>
      <c r="L53" s="103"/>
    </row>
    <row r="54" spans="4:12" x14ac:dyDescent="0.25">
      <c r="D54" s="219">
        <v>50</v>
      </c>
      <c r="E54" s="244" t="str">
        <f t="shared" si="1"/>
        <v>Gibraltar</v>
      </c>
      <c r="F54" s="171" t="s">
        <v>467</v>
      </c>
      <c r="G54" s="172" t="s">
        <v>467</v>
      </c>
      <c r="H54" s="170" t="s">
        <v>498</v>
      </c>
      <c r="I54" s="173" t="s">
        <v>467</v>
      </c>
      <c r="J54" s="170" t="s">
        <v>467</v>
      </c>
      <c r="K54" s="519" t="s">
        <v>467</v>
      </c>
      <c r="L54" s="103"/>
    </row>
    <row r="55" spans="4:12" x14ac:dyDescent="0.25">
      <c r="D55" s="219">
        <v>51</v>
      </c>
      <c r="E55" s="244" t="str">
        <f t="shared" si="1"/>
        <v>Moldavien</v>
      </c>
      <c r="F55" s="171" t="s">
        <v>468</v>
      </c>
      <c r="G55" s="172" t="s">
        <v>468</v>
      </c>
      <c r="H55" s="170" t="s">
        <v>468</v>
      </c>
      <c r="I55" s="173" t="s">
        <v>499</v>
      </c>
      <c r="J55" s="170" t="s">
        <v>500</v>
      </c>
      <c r="K55" s="519" t="s">
        <v>819</v>
      </c>
      <c r="L55" s="103"/>
    </row>
    <row r="56" spans="4:12" x14ac:dyDescent="0.25">
      <c r="D56" s="219">
        <v>52</v>
      </c>
      <c r="E56" s="244" t="str">
        <f t="shared" si="1"/>
        <v>Malta</v>
      </c>
      <c r="F56" s="171" t="s">
        <v>469</v>
      </c>
      <c r="G56" s="172" t="s">
        <v>469</v>
      </c>
      <c r="H56" s="170" t="s">
        <v>469</v>
      </c>
      <c r="I56" s="173" t="s">
        <v>489</v>
      </c>
      <c r="J56" s="170" t="s">
        <v>469</v>
      </c>
      <c r="K56" s="519" t="s">
        <v>469</v>
      </c>
      <c r="L56" s="103"/>
    </row>
    <row r="57" spans="4:12" x14ac:dyDescent="0.25">
      <c r="D57" s="219">
        <v>53</v>
      </c>
      <c r="E57" s="244" t="str">
        <f t="shared" si="1"/>
        <v>Lettland</v>
      </c>
      <c r="F57" s="171" t="s">
        <v>470</v>
      </c>
      <c r="G57" s="172" t="s">
        <v>501</v>
      </c>
      <c r="H57" s="170" t="s">
        <v>502</v>
      </c>
      <c r="I57" s="173" t="s">
        <v>503</v>
      </c>
      <c r="J57" s="170" t="s">
        <v>504</v>
      </c>
      <c r="K57" s="519" t="s">
        <v>820</v>
      </c>
      <c r="L57" s="103"/>
    </row>
    <row r="58" spans="4:12" x14ac:dyDescent="0.25">
      <c r="D58" s="219">
        <v>54</v>
      </c>
      <c r="E58" s="244" t="str">
        <f t="shared" si="1"/>
        <v>Liechtenstein</v>
      </c>
      <c r="F58" s="171" t="s">
        <v>471</v>
      </c>
      <c r="G58" s="172" t="s">
        <v>471</v>
      </c>
      <c r="H58" s="170" t="s">
        <v>471</v>
      </c>
      <c r="I58" s="173" t="s">
        <v>471</v>
      </c>
      <c r="J58" s="170" t="s">
        <v>471</v>
      </c>
      <c r="K58" s="519" t="s">
        <v>471</v>
      </c>
      <c r="L58" s="103"/>
    </row>
    <row r="59" spans="4:12" x14ac:dyDescent="0.25">
      <c r="D59" s="219">
        <v>55</v>
      </c>
      <c r="E59" s="244" t="str">
        <f t="shared" si="1"/>
        <v>San Marino</v>
      </c>
      <c r="F59" s="171" t="s">
        <v>472</v>
      </c>
      <c r="G59" s="172" t="s">
        <v>472</v>
      </c>
      <c r="H59" s="170" t="s">
        <v>472</v>
      </c>
      <c r="I59" s="173" t="s">
        <v>505</v>
      </c>
      <c r="J59" s="170" t="s">
        <v>472</v>
      </c>
      <c r="K59" s="519" t="s">
        <v>472</v>
      </c>
      <c r="L59" s="103"/>
    </row>
    <row r="60" spans="4:12" x14ac:dyDescent="0.25">
      <c r="D60" s="219"/>
      <c r="E60" s="244">
        <f t="shared" si="1"/>
        <v>0</v>
      </c>
      <c r="F60" s="171"/>
      <c r="G60" s="172"/>
      <c r="H60" s="170"/>
      <c r="I60" s="173"/>
      <c r="J60" s="170"/>
      <c r="K60" s="519"/>
      <c r="L60" s="103"/>
    </row>
    <row r="61" spans="4:12" x14ac:dyDescent="0.25">
      <c r="D61" s="219"/>
      <c r="E61" s="244">
        <f t="shared" si="1"/>
        <v>0</v>
      </c>
      <c r="F61" s="171"/>
      <c r="G61" s="172"/>
      <c r="H61" s="170"/>
      <c r="I61" s="173"/>
      <c r="J61" s="170"/>
      <c r="K61" s="519"/>
      <c r="L61" s="103"/>
    </row>
    <row r="62" spans="4:12" x14ac:dyDescent="0.25">
      <c r="D62" s="219"/>
      <c r="E62" s="244">
        <f t="shared" si="1"/>
        <v>0</v>
      </c>
      <c r="F62" s="171"/>
      <c r="G62" s="172"/>
      <c r="H62" s="170"/>
      <c r="I62" s="173"/>
      <c r="J62" s="170"/>
      <c r="K62" s="519"/>
      <c r="L62" s="103"/>
    </row>
    <row r="63" spans="4:12" ht="15.75" thickBot="1" x14ac:dyDescent="0.3">
      <c r="D63" s="246"/>
      <c r="E63" s="244">
        <f t="shared" si="1"/>
        <v>0</v>
      </c>
      <c r="F63" s="174"/>
      <c r="G63" s="175"/>
      <c r="H63" s="176"/>
      <c r="I63" s="177"/>
      <c r="J63" s="176"/>
      <c r="K63" s="520"/>
      <c r="L63" s="104"/>
    </row>
    <row r="64" spans="4:12" ht="16.5" thickTop="1" thickBot="1" x14ac:dyDescent="0.3">
      <c r="E64" s="244"/>
      <c r="F64" s="105"/>
      <c r="G64" s="105"/>
      <c r="H64" s="105"/>
      <c r="I64" s="105"/>
      <c r="J64" s="105"/>
      <c r="K64" s="105"/>
      <c r="L64" s="105"/>
    </row>
    <row r="65" spans="4:12" ht="30.75" thickTop="1" x14ac:dyDescent="0.45">
      <c r="D65" s="218" t="s">
        <v>304</v>
      </c>
      <c r="E65" s="245"/>
      <c r="F65" s="224" t="s">
        <v>93</v>
      </c>
      <c r="G65" s="225"/>
      <c r="H65" s="225"/>
      <c r="I65" s="225"/>
      <c r="J65" s="225"/>
      <c r="K65" s="225"/>
      <c r="L65" s="226"/>
    </row>
    <row r="66" spans="4:12" x14ac:dyDescent="0.25">
      <c r="D66" s="219">
        <v>1</v>
      </c>
      <c r="E66" s="244" t="str">
        <f t="shared" ref="E66:E81" si="2">IF($C$3,F66,IF($C$4,G66,IF($C$5,H66,IF($C$6,I66,IF($C$7,J66,IF($C$8,K66,IF(L66&lt;&gt;"",L66,F66)))))))</f>
        <v>Basel</v>
      </c>
      <c r="F66" s="171" t="s">
        <v>876</v>
      </c>
      <c r="G66" s="172" t="s">
        <v>876</v>
      </c>
      <c r="H66" s="170" t="s">
        <v>876</v>
      </c>
      <c r="I66" s="173" t="s">
        <v>876</v>
      </c>
      <c r="J66" s="170" t="s">
        <v>876</v>
      </c>
      <c r="K66" s="519" t="s">
        <v>876</v>
      </c>
      <c r="L66" s="103"/>
    </row>
    <row r="67" spans="4:12" x14ac:dyDescent="0.25">
      <c r="D67" s="166">
        <v>2</v>
      </c>
      <c r="E67" s="244" t="str">
        <f t="shared" si="2"/>
        <v>Zürich</v>
      </c>
      <c r="F67" s="171" t="s">
        <v>884</v>
      </c>
      <c r="G67" s="172" t="s">
        <v>884</v>
      </c>
      <c r="H67" s="170" t="s">
        <v>884</v>
      </c>
      <c r="I67" s="173" t="s">
        <v>884</v>
      </c>
      <c r="J67" s="170" t="s">
        <v>877</v>
      </c>
      <c r="K67" s="519" t="s">
        <v>884</v>
      </c>
      <c r="L67" s="103"/>
    </row>
    <row r="68" spans="4:12" x14ac:dyDescent="0.25">
      <c r="D68" s="166">
        <v>3</v>
      </c>
      <c r="E68" s="244" t="str">
        <f t="shared" si="2"/>
        <v>St. Gallen</v>
      </c>
      <c r="F68" s="171" t="s">
        <v>878</v>
      </c>
      <c r="G68" s="172" t="s">
        <v>878</v>
      </c>
      <c r="H68" s="170" t="s">
        <v>878</v>
      </c>
      <c r="I68" s="173" t="s">
        <v>878</v>
      </c>
      <c r="J68" s="170" t="s">
        <v>878</v>
      </c>
      <c r="K68" s="519" t="s">
        <v>878</v>
      </c>
      <c r="L68" s="103"/>
    </row>
    <row r="69" spans="4:12" x14ac:dyDescent="0.25">
      <c r="D69" s="166">
        <v>4</v>
      </c>
      <c r="E69" s="244" t="str">
        <f t="shared" si="2"/>
        <v>Luzern</v>
      </c>
      <c r="F69" s="171" t="s">
        <v>885</v>
      </c>
      <c r="G69" s="172" t="s">
        <v>885</v>
      </c>
      <c r="H69" s="170" t="s">
        <v>885</v>
      </c>
      <c r="I69" s="173" t="s">
        <v>885</v>
      </c>
      <c r="J69" s="170" t="s">
        <v>879</v>
      </c>
      <c r="K69" s="519" t="s">
        <v>885</v>
      </c>
      <c r="L69" s="103"/>
    </row>
    <row r="70" spans="4:12" x14ac:dyDescent="0.25">
      <c r="D70" s="166">
        <v>5</v>
      </c>
      <c r="E70" s="244" t="str">
        <f t="shared" si="2"/>
        <v>Bern</v>
      </c>
      <c r="F70" s="171" t="s">
        <v>880</v>
      </c>
      <c r="G70" s="172" t="s">
        <v>880</v>
      </c>
      <c r="H70" s="170" t="s">
        <v>880</v>
      </c>
      <c r="I70" s="173" t="s">
        <v>880</v>
      </c>
      <c r="J70" s="170" t="s">
        <v>880</v>
      </c>
      <c r="K70" s="519" t="s">
        <v>880</v>
      </c>
      <c r="L70" s="103"/>
    </row>
    <row r="71" spans="4:12" x14ac:dyDescent="0.25">
      <c r="D71" s="166">
        <v>6</v>
      </c>
      <c r="E71" s="244" t="str">
        <f t="shared" si="2"/>
        <v>Genf</v>
      </c>
      <c r="F71" s="171" t="s">
        <v>886</v>
      </c>
      <c r="G71" s="172" t="s">
        <v>886</v>
      </c>
      <c r="H71" s="170" t="s">
        <v>886</v>
      </c>
      <c r="I71" s="173" t="s">
        <v>886</v>
      </c>
      <c r="J71" s="170" t="s">
        <v>881</v>
      </c>
      <c r="K71" s="519" t="s">
        <v>886</v>
      </c>
      <c r="L71" s="103"/>
    </row>
    <row r="72" spans="4:12" x14ac:dyDescent="0.25">
      <c r="D72" s="166">
        <v>7</v>
      </c>
      <c r="E72" s="244" t="str">
        <f t="shared" si="2"/>
        <v>Sion</v>
      </c>
      <c r="F72" s="171" t="s">
        <v>882</v>
      </c>
      <c r="G72" s="172" t="s">
        <v>882</v>
      </c>
      <c r="H72" s="170" t="s">
        <v>882</v>
      </c>
      <c r="I72" s="173" t="s">
        <v>882</v>
      </c>
      <c r="J72" s="170" t="s">
        <v>882</v>
      </c>
      <c r="K72" s="519" t="s">
        <v>882</v>
      </c>
      <c r="L72" s="103"/>
    </row>
    <row r="73" spans="4:12" x14ac:dyDescent="0.25">
      <c r="D73" s="166">
        <v>8</v>
      </c>
      <c r="E73" s="244" t="str">
        <f t="shared" si="2"/>
        <v>Thun</v>
      </c>
      <c r="F73" s="171" t="s">
        <v>883</v>
      </c>
      <c r="G73" s="172" t="s">
        <v>883</v>
      </c>
      <c r="H73" s="170" t="s">
        <v>883</v>
      </c>
      <c r="I73" s="173" t="s">
        <v>883</v>
      </c>
      <c r="J73" s="170" t="s">
        <v>883</v>
      </c>
      <c r="K73" s="519" t="s">
        <v>883</v>
      </c>
      <c r="L73" s="103"/>
    </row>
    <row r="74" spans="4:12" x14ac:dyDescent="0.25">
      <c r="D74" s="166">
        <v>9</v>
      </c>
      <c r="E74" s="244">
        <f t="shared" si="2"/>
        <v>0</v>
      </c>
      <c r="F74" s="171"/>
      <c r="G74" s="172"/>
      <c r="H74" s="170"/>
      <c r="I74" s="173"/>
      <c r="J74" s="170"/>
      <c r="K74" s="519"/>
      <c r="L74" s="103"/>
    </row>
    <row r="75" spans="4:12" x14ac:dyDescent="0.25">
      <c r="D75" s="166">
        <v>10</v>
      </c>
      <c r="E75" s="244">
        <f t="shared" si="2"/>
        <v>0</v>
      </c>
      <c r="F75" s="171"/>
      <c r="G75" s="172"/>
      <c r="H75" s="170"/>
      <c r="I75" s="173"/>
      <c r="J75" s="170"/>
      <c r="K75" s="519"/>
      <c r="L75" s="103"/>
    </row>
    <row r="76" spans="4:12" x14ac:dyDescent="0.25">
      <c r="D76" s="166">
        <v>11</v>
      </c>
      <c r="E76" s="244">
        <f t="shared" si="2"/>
        <v>0</v>
      </c>
      <c r="F76" s="171"/>
      <c r="G76" s="172"/>
      <c r="H76" s="170"/>
      <c r="I76" s="173"/>
      <c r="J76" s="170"/>
      <c r="K76" s="519"/>
      <c r="L76" s="103"/>
    </row>
    <row r="77" spans="4:12" x14ac:dyDescent="0.25">
      <c r="D77" s="166">
        <v>12</v>
      </c>
      <c r="E77" s="244">
        <f t="shared" si="2"/>
        <v>0</v>
      </c>
      <c r="F77" s="171"/>
      <c r="G77" s="172"/>
      <c r="H77" s="170"/>
      <c r="I77" s="173"/>
      <c r="J77" s="170"/>
      <c r="K77" s="519"/>
      <c r="L77" s="103"/>
    </row>
    <row r="78" spans="4:12" x14ac:dyDescent="0.25">
      <c r="D78" s="166">
        <v>13</v>
      </c>
      <c r="E78" s="244">
        <f t="shared" si="2"/>
        <v>0</v>
      </c>
      <c r="F78" s="171"/>
      <c r="G78" s="172"/>
      <c r="H78" s="170"/>
      <c r="I78" s="173"/>
      <c r="J78" s="170"/>
      <c r="K78" s="519"/>
      <c r="L78" s="103"/>
    </row>
    <row r="79" spans="4:12" x14ac:dyDescent="0.25">
      <c r="D79" s="166">
        <v>14</v>
      </c>
      <c r="E79" s="244">
        <f t="shared" si="2"/>
        <v>0</v>
      </c>
      <c r="F79" s="171"/>
      <c r="G79" s="172"/>
      <c r="H79" s="170"/>
      <c r="I79" s="173"/>
      <c r="J79" s="170"/>
      <c r="K79" s="519"/>
      <c r="L79" s="103"/>
    </row>
    <row r="80" spans="4:12" x14ac:dyDescent="0.25">
      <c r="D80" s="166">
        <v>15</v>
      </c>
      <c r="E80" s="244">
        <f t="shared" si="2"/>
        <v>0</v>
      </c>
      <c r="F80" s="171"/>
      <c r="G80" s="172"/>
      <c r="H80" s="170"/>
      <c r="I80" s="173"/>
      <c r="J80" s="170"/>
      <c r="K80" s="519"/>
      <c r="L80" s="103"/>
    </row>
    <row r="81" spans="4:13" ht="15.75" thickBot="1" x14ac:dyDescent="0.3">
      <c r="D81" s="169">
        <v>16</v>
      </c>
      <c r="E81" s="244">
        <f t="shared" si="2"/>
        <v>0</v>
      </c>
      <c r="F81" s="174"/>
      <c r="G81" s="175"/>
      <c r="H81" s="176"/>
      <c r="I81" s="177"/>
      <c r="J81" s="176"/>
      <c r="K81" s="520"/>
      <c r="L81" s="104"/>
    </row>
    <row r="82" spans="4:13" ht="16.5" thickTop="1" thickBot="1" x14ac:dyDescent="0.3">
      <c r="D82" s="31"/>
      <c r="E82" s="244"/>
      <c r="F82" s="227"/>
      <c r="G82" s="227"/>
      <c r="H82" s="227"/>
      <c r="I82" s="227"/>
      <c r="J82" s="227"/>
      <c r="K82" s="227"/>
      <c r="L82" s="227"/>
    </row>
    <row r="83" spans="4:13" ht="29.25" thickTop="1" x14ac:dyDescent="0.45">
      <c r="E83" s="26"/>
      <c r="F83" s="106" t="s">
        <v>212</v>
      </c>
      <c r="G83" s="107"/>
      <c r="H83" s="107"/>
      <c r="I83" s="107"/>
      <c r="J83" s="107"/>
      <c r="K83" s="107"/>
      <c r="L83" s="108"/>
    </row>
    <row r="84" spans="4:13" x14ac:dyDescent="0.25">
      <c r="E84" s="568" t="str">
        <f t="shared" ref="E84:E150" si="3">IF($C$3,F84,IF($C$4,G84,IF($C$5,H84,IF($C$6,I84,IF($C$7,J84,IF($C$8,K84,IF(L84&lt;&gt;"",L84,F84)))))))</f>
        <v>EURO 2025</v>
      </c>
      <c r="F84" s="171" t="s">
        <v>892</v>
      </c>
      <c r="G84" s="172" t="s">
        <v>891</v>
      </c>
      <c r="H84" s="170" t="s">
        <v>890</v>
      </c>
      <c r="I84" s="173" t="s">
        <v>889</v>
      </c>
      <c r="J84" s="170" t="s">
        <v>888</v>
      </c>
      <c r="K84" s="519" t="s">
        <v>888</v>
      </c>
      <c r="L84" s="103"/>
    </row>
    <row r="85" spans="4:13" x14ac:dyDescent="0.25">
      <c r="E85" s="568" t="str">
        <f t="shared" si="3"/>
        <v>Direkte Vergleiche</v>
      </c>
      <c r="F85" s="171" t="s">
        <v>223</v>
      </c>
      <c r="G85" s="172" t="s">
        <v>232</v>
      </c>
      <c r="H85" s="170" t="s">
        <v>233</v>
      </c>
      <c r="I85" s="173" t="s">
        <v>231</v>
      </c>
      <c r="J85" s="170" t="s">
        <v>230</v>
      </c>
      <c r="K85" s="519" t="s">
        <v>821</v>
      </c>
      <c r="L85" s="103"/>
    </row>
    <row r="86" spans="4:13" x14ac:dyDescent="0.25">
      <c r="E86" s="568" t="str">
        <f t="shared" si="3"/>
        <v>Fair-Play</v>
      </c>
      <c r="F86" s="171" t="s">
        <v>29</v>
      </c>
      <c r="G86" s="172" t="s">
        <v>518</v>
      </c>
      <c r="H86" s="170" t="s">
        <v>29</v>
      </c>
      <c r="I86" s="173" t="s">
        <v>518</v>
      </c>
      <c r="J86" s="170" t="s">
        <v>517</v>
      </c>
      <c r="K86" s="519" t="s">
        <v>822</v>
      </c>
      <c r="L86" s="103"/>
    </row>
    <row r="87" spans="4:13" x14ac:dyDescent="0.25">
      <c r="E87" s="568" t="str">
        <f t="shared" si="3"/>
        <v>Wahl der Zeitzone</v>
      </c>
      <c r="F87" s="171" t="s">
        <v>283</v>
      </c>
      <c r="G87" s="172" t="s">
        <v>291</v>
      </c>
      <c r="H87" s="170" t="s">
        <v>290</v>
      </c>
      <c r="I87" s="173" t="s">
        <v>289</v>
      </c>
      <c r="J87" s="170" t="s">
        <v>284</v>
      </c>
      <c r="K87" s="519" t="s">
        <v>823</v>
      </c>
      <c r="L87" s="103"/>
    </row>
    <row r="88" spans="4:13" x14ac:dyDescent="0.25">
      <c r="E88" s="568" t="str">
        <f t="shared" si="3"/>
        <v>Spiele</v>
      </c>
      <c r="F88" s="171" t="s">
        <v>204</v>
      </c>
      <c r="G88" s="172" t="s">
        <v>292</v>
      </c>
      <c r="H88" s="170" t="s">
        <v>293</v>
      </c>
      <c r="I88" s="173" t="s">
        <v>288</v>
      </c>
      <c r="J88" s="170" t="s">
        <v>285</v>
      </c>
      <c r="K88" s="519" t="s">
        <v>824</v>
      </c>
      <c r="L88" s="103"/>
    </row>
    <row r="89" spans="4:13" x14ac:dyDescent="0.25">
      <c r="E89" s="568" t="str">
        <f t="shared" si="3"/>
        <v>Wahl der Sprache</v>
      </c>
      <c r="F89" s="171" t="s">
        <v>94</v>
      </c>
      <c r="G89" s="172" t="s">
        <v>295</v>
      </c>
      <c r="H89" s="170" t="s">
        <v>294</v>
      </c>
      <c r="I89" s="173" t="s">
        <v>286</v>
      </c>
      <c r="J89" s="170" t="s">
        <v>287</v>
      </c>
      <c r="K89" s="519" t="s">
        <v>825</v>
      </c>
      <c r="L89" s="103"/>
    </row>
    <row r="90" spans="4:13" ht="63" customHeight="1" x14ac:dyDescent="0.25">
      <c r="E90" s="568" t="str">
        <f t="shared" si="3"/>
        <v>Zuordnung der Gruppendritten im Achtelfinale</v>
      </c>
      <c r="F90" s="182" t="s">
        <v>537</v>
      </c>
      <c r="G90" s="183" t="s">
        <v>535</v>
      </c>
      <c r="H90" s="184" t="s">
        <v>536</v>
      </c>
      <c r="I90" s="185" t="s">
        <v>534</v>
      </c>
      <c r="J90" s="184" t="s">
        <v>538</v>
      </c>
      <c r="K90" s="521" t="s">
        <v>826</v>
      </c>
      <c r="L90" s="112"/>
    </row>
    <row r="91" spans="4:13" x14ac:dyDescent="0.25">
      <c r="E91" s="568" t="str">
        <f t="shared" si="3"/>
        <v>Gruppen</v>
      </c>
      <c r="F91" s="171" t="s">
        <v>351</v>
      </c>
      <c r="G91" s="172" t="s">
        <v>673</v>
      </c>
      <c r="H91" s="170" t="s">
        <v>674</v>
      </c>
      <c r="I91" s="173" t="s">
        <v>675</v>
      </c>
      <c r="J91" s="170" t="s">
        <v>676</v>
      </c>
      <c r="K91" s="519" t="s">
        <v>827</v>
      </c>
      <c r="L91" s="103"/>
    </row>
    <row r="92" spans="4:13" ht="28.5" x14ac:dyDescent="0.45">
      <c r="E92" s="568"/>
      <c r="F92" s="109" t="s">
        <v>134</v>
      </c>
      <c r="G92" s="110"/>
      <c r="H92" s="110"/>
      <c r="I92" s="110"/>
      <c r="J92" s="110"/>
      <c r="K92" s="110"/>
      <c r="L92" s="111"/>
      <c r="M92" s="67"/>
    </row>
    <row r="93" spans="4:13" ht="15" customHeight="1" x14ac:dyDescent="0.45">
      <c r="E93" s="568" t="str">
        <f t="shared" si="3"/>
        <v>Gruppe</v>
      </c>
      <c r="F93" s="178" t="s">
        <v>181</v>
      </c>
      <c r="G93" s="179" t="s">
        <v>314</v>
      </c>
      <c r="H93" s="180" t="s">
        <v>315</v>
      </c>
      <c r="I93" s="181" t="s">
        <v>316</v>
      </c>
      <c r="J93" s="180" t="s">
        <v>317</v>
      </c>
      <c r="K93" s="526" t="s">
        <v>828</v>
      </c>
      <c r="L93" s="103"/>
      <c r="M93" s="67"/>
    </row>
    <row r="94" spans="4:13" ht="15" customHeight="1" x14ac:dyDescent="0.45">
      <c r="E94" s="568" t="str">
        <f t="shared" si="3"/>
        <v>Grp</v>
      </c>
      <c r="F94" s="178" t="s">
        <v>519</v>
      </c>
      <c r="G94" s="179" t="s">
        <v>519</v>
      </c>
      <c r="H94" s="180" t="s">
        <v>519</v>
      </c>
      <c r="I94" s="181" t="s">
        <v>519</v>
      </c>
      <c r="J94" s="180" t="s">
        <v>519</v>
      </c>
      <c r="K94" s="526" t="s">
        <v>519</v>
      </c>
      <c r="L94" s="103"/>
      <c r="M94" s="67"/>
    </row>
    <row r="95" spans="4:13" ht="15" customHeight="1" x14ac:dyDescent="0.45">
      <c r="E95" s="568" t="str">
        <f t="shared" si="3"/>
        <v>Pkt</v>
      </c>
      <c r="F95" s="178" t="s">
        <v>550</v>
      </c>
      <c r="G95" s="179" t="s">
        <v>551</v>
      </c>
      <c r="H95" s="180" t="s">
        <v>551</v>
      </c>
      <c r="I95" s="181" t="s">
        <v>551</v>
      </c>
      <c r="J95" s="180" t="s">
        <v>552</v>
      </c>
      <c r="K95" s="526" t="s">
        <v>551</v>
      </c>
      <c r="L95" s="103"/>
      <c r="M95" s="67"/>
    </row>
    <row r="96" spans="4:13" ht="15" customHeight="1" x14ac:dyDescent="0.45">
      <c r="E96" s="568" t="str">
        <f t="shared" si="3"/>
        <v>TD</v>
      </c>
      <c r="F96" s="178" t="s">
        <v>162</v>
      </c>
      <c r="G96" s="179" t="s">
        <v>554</v>
      </c>
      <c r="H96" s="180" t="s">
        <v>553</v>
      </c>
      <c r="I96" s="181" t="s">
        <v>553</v>
      </c>
      <c r="J96" s="180" t="s">
        <v>454</v>
      </c>
      <c r="K96" s="526" t="s">
        <v>829</v>
      </c>
      <c r="L96" s="103"/>
      <c r="M96" s="67"/>
    </row>
    <row r="97" spans="4:15" ht="15" customHeight="1" x14ac:dyDescent="0.45">
      <c r="E97" s="568" t="str">
        <f t="shared" si="3"/>
        <v>Tore</v>
      </c>
      <c r="F97" s="178" t="s">
        <v>226</v>
      </c>
      <c r="G97" s="179" t="s">
        <v>228</v>
      </c>
      <c r="H97" s="180" t="s">
        <v>227</v>
      </c>
      <c r="I97" s="181" t="s">
        <v>225</v>
      </c>
      <c r="J97" s="180" t="s">
        <v>224</v>
      </c>
      <c r="K97" s="526" t="s">
        <v>830</v>
      </c>
      <c r="L97" s="103"/>
      <c r="M97" s="67"/>
    </row>
    <row r="98" spans="4:15" ht="15" customHeight="1" x14ac:dyDescent="0.45">
      <c r="E98" s="568" t="str">
        <f t="shared" si="3"/>
        <v>Siege</v>
      </c>
      <c r="F98" s="178" t="s">
        <v>624</v>
      </c>
      <c r="G98" s="179" t="s">
        <v>629</v>
      </c>
      <c r="H98" s="180" t="s">
        <v>628</v>
      </c>
      <c r="I98" s="181" t="s">
        <v>627</v>
      </c>
      <c r="J98" s="180" t="s">
        <v>626</v>
      </c>
      <c r="K98" s="526" t="s">
        <v>831</v>
      </c>
      <c r="L98" s="103"/>
      <c r="M98" s="67"/>
    </row>
    <row r="99" spans="4:15" ht="15" customHeight="1" x14ac:dyDescent="0.45">
      <c r="E99" s="568" t="str">
        <f t="shared" si="3"/>
        <v>Elfm</v>
      </c>
      <c r="F99" s="178" t="s">
        <v>656</v>
      </c>
      <c r="G99" s="179" t="s">
        <v>656</v>
      </c>
      <c r="H99" s="180" t="s">
        <v>658</v>
      </c>
      <c r="I99" s="181" t="s">
        <v>659</v>
      </c>
      <c r="J99" s="180" t="s">
        <v>657</v>
      </c>
      <c r="K99" s="526" t="s">
        <v>832</v>
      </c>
      <c r="L99" s="103"/>
      <c r="M99" s="67"/>
    </row>
    <row r="100" spans="4:15" ht="15" customHeight="1" x14ac:dyDescent="0.45">
      <c r="E100" s="568" t="str">
        <f t="shared" si="3"/>
        <v xml:space="preserve">  Pkt      Tore</v>
      </c>
      <c r="F100" s="178" t="s">
        <v>555</v>
      </c>
      <c r="G100" s="179" t="s">
        <v>556</v>
      </c>
      <c r="H100" s="180" t="s">
        <v>557</v>
      </c>
      <c r="I100" s="181" t="s">
        <v>558</v>
      </c>
      <c r="J100" s="180" t="s">
        <v>559</v>
      </c>
      <c r="K100" s="526" t="s">
        <v>833</v>
      </c>
      <c r="L100" s="310"/>
      <c r="M100" s="67"/>
    </row>
    <row r="101" spans="4:15" ht="15" customHeight="1" x14ac:dyDescent="0.45">
      <c r="E101" s="568" t="str">
        <f t="shared" si="3"/>
        <v>Gesamt</v>
      </c>
      <c r="F101" s="178" t="s">
        <v>229</v>
      </c>
      <c r="G101" s="179" t="s">
        <v>229</v>
      </c>
      <c r="H101" s="180" t="s">
        <v>237</v>
      </c>
      <c r="I101" s="181" t="s">
        <v>229</v>
      </c>
      <c r="J101" s="180" t="s">
        <v>560</v>
      </c>
      <c r="K101" s="526" t="s">
        <v>834</v>
      </c>
      <c r="L101" s="103"/>
      <c r="M101" s="67"/>
    </row>
    <row r="102" spans="4:15" ht="15" customHeight="1" x14ac:dyDescent="0.45">
      <c r="E102" s="568" t="str">
        <f t="shared" si="3"/>
        <v>Fair-Play/Los</v>
      </c>
      <c r="F102" s="178" t="s">
        <v>245</v>
      </c>
      <c r="G102" s="179" t="s">
        <v>244</v>
      </c>
      <c r="H102" s="180" t="s">
        <v>244</v>
      </c>
      <c r="I102" s="181" t="s">
        <v>243</v>
      </c>
      <c r="J102" s="180" t="s">
        <v>242</v>
      </c>
      <c r="K102" s="526" t="s">
        <v>517</v>
      </c>
      <c r="L102" s="103"/>
      <c r="M102" s="67"/>
    </row>
    <row r="103" spans="4:15" ht="15" customHeight="1" x14ac:dyDescent="0.45">
      <c r="E103" s="568" t="str">
        <f t="shared" si="3"/>
        <v>Nicht klar</v>
      </c>
      <c r="F103" s="178" t="s">
        <v>182</v>
      </c>
      <c r="G103" s="179" t="s">
        <v>246</v>
      </c>
      <c r="H103" s="180" t="s">
        <v>247</v>
      </c>
      <c r="I103" s="181" t="s">
        <v>248</v>
      </c>
      <c r="J103" s="180" t="s">
        <v>249</v>
      </c>
      <c r="K103" s="526" t="s">
        <v>835</v>
      </c>
      <c r="L103" s="103"/>
      <c r="M103" s="67"/>
    </row>
    <row r="104" spans="4:15" ht="15" customHeight="1" x14ac:dyDescent="0.45">
      <c r="E104" s="568" t="str">
        <f t="shared" si="3"/>
        <v>Dir. Vergl.(2)</v>
      </c>
      <c r="F104" s="178" t="s">
        <v>717</v>
      </c>
      <c r="G104" s="179" t="s">
        <v>240</v>
      </c>
      <c r="H104" s="180" t="s">
        <v>239</v>
      </c>
      <c r="I104" s="181" t="s">
        <v>240</v>
      </c>
      <c r="J104" s="180" t="s">
        <v>234</v>
      </c>
      <c r="K104" s="526" t="s">
        <v>234</v>
      </c>
      <c r="L104" s="103"/>
      <c r="M104" s="67"/>
    </row>
    <row r="105" spans="4:15" ht="15" customHeight="1" x14ac:dyDescent="0.45">
      <c r="E105" s="568" t="str">
        <f t="shared" si="3"/>
        <v>Dir. Vergl.(3)</v>
      </c>
      <c r="F105" s="178" t="s">
        <v>236</v>
      </c>
      <c r="G105" s="179" t="s">
        <v>241</v>
      </c>
      <c r="H105" s="180" t="s">
        <v>238</v>
      </c>
      <c r="I105" s="181" t="s">
        <v>241</v>
      </c>
      <c r="J105" s="180" t="s">
        <v>235</v>
      </c>
      <c r="K105" s="526" t="s">
        <v>235</v>
      </c>
      <c r="L105" s="103"/>
      <c r="M105" s="67"/>
    </row>
    <row r="106" spans="4:15" x14ac:dyDescent="0.25">
      <c r="E106" s="568" t="str">
        <f t="shared" si="3"/>
        <v>Schlusstabelle</v>
      </c>
      <c r="F106" s="171" t="s">
        <v>41</v>
      </c>
      <c r="G106" s="172" t="s">
        <v>185</v>
      </c>
      <c r="H106" s="170" t="s">
        <v>184</v>
      </c>
      <c r="I106" s="173" t="s">
        <v>183</v>
      </c>
      <c r="J106" s="170" t="s">
        <v>135</v>
      </c>
      <c r="K106" s="519" t="s">
        <v>836</v>
      </c>
      <c r="L106" s="103"/>
      <c r="M106" s="102"/>
      <c r="N106" s="102"/>
      <c r="O106" s="102"/>
    </row>
    <row r="107" spans="4:15" ht="15.75" thickBot="1" x14ac:dyDescent="0.3">
      <c r="E107" s="568" t="str">
        <f t="shared" si="3"/>
        <v>Europameister 2025:</v>
      </c>
      <c r="F107" s="171" t="s">
        <v>910</v>
      </c>
      <c r="G107" s="172" t="s">
        <v>911</v>
      </c>
      <c r="H107" s="170" t="s">
        <v>912</v>
      </c>
      <c r="I107" s="173" t="s">
        <v>913</v>
      </c>
      <c r="J107" s="170" t="s">
        <v>914</v>
      </c>
      <c r="K107" s="519" t="s">
        <v>915</v>
      </c>
      <c r="L107" s="103"/>
      <c r="M107" s="102"/>
      <c r="N107" s="102"/>
      <c r="O107" s="102"/>
    </row>
    <row r="108" spans="4:15" ht="15.75" thickTop="1" x14ac:dyDescent="0.25">
      <c r="D108" s="239">
        <v>1</v>
      </c>
      <c r="E108" s="568" t="str">
        <f t="shared" si="3"/>
        <v>Viertelfinale 1</v>
      </c>
      <c r="F108" s="171" t="s">
        <v>279</v>
      </c>
      <c r="G108" s="172" t="s">
        <v>194</v>
      </c>
      <c r="H108" s="170" t="s">
        <v>190</v>
      </c>
      <c r="I108" s="173" t="s">
        <v>186</v>
      </c>
      <c r="J108" s="170" t="s">
        <v>136</v>
      </c>
      <c r="K108" s="519" t="s">
        <v>837</v>
      </c>
      <c r="L108" s="103"/>
      <c r="M108" s="102"/>
      <c r="N108" s="102"/>
      <c r="O108" s="102"/>
    </row>
    <row r="109" spans="4:15" x14ac:dyDescent="0.25">
      <c r="D109" s="166">
        <v>2</v>
      </c>
      <c r="E109" s="568" t="str">
        <f t="shared" si="3"/>
        <v>Viertelfinale 2</v>
      </c>
      <c r="F109" s="171" t="s">
        <v>280</v>
      </c>
      <c r="G109" s="172" t="s">
        <v>195</v>
      </c>
      <c r="H109" s="170" t="s">
        <v>191</v>
      </c>
      <c r="I109" s="173" t="s">
        <v>187</v>
      </c>
      <c r="J109" s="170" t="s">
        <v>137</v>
      </c>
      <c r="K109" s="519" t="s">
        <v>838</v>
      </c>
      <c r="L109" s="103"/>
      <c r="M109" s="102"/>
      <c r="N109" s="102"/>
      <c r="O109" s="102"/>
    </row>
    <row r="110" spans="4:15" x14ac:dyDescent="0.25">
      <c r="D110" s="166">
        <v>3</v>
      </c>
      <c r="E110" s="568" t="str">
        <f t="shared" si="3"/>
        <v>Viertelfinale 3</v>
      </c>
      <c r="F110" s="171" t="s">
        <v>281</v>
      </c>
      <c r="G110" s="172" t="s">
        <v>196</v>
      </c>
      <c r="H110" s="170" t="s">
        <v>192</v>
      </c>
      <c r="I110" s="173" t="s">
        <v>188</v>
      </c>
      <c r="J110" s="170" t="s">
        <v>138</v>
      </c>
      <c r="K110" s="519" t="s">
        <v>839</v>
      </c>
      <c r="L110" s="103"/>
      <c r="M110" s="102"/>
      <c r="N110" s="102"/>
      <c r="O110" s="102"/>
    </row>
    <row r="111" spans="4:15" ht="15.75" thickBot="1" x14ac:dyDescent="0.3">
      <c r="D111" s="166">
        <v>4</v>
      </c>
      <c r="E111" s="568" t="str">
        <f t="shared" si="3"/>
        <v>Viertelfinale 4</v>
      </c>
      <c r="F111" s="171" t="s">
        <v>282</v>
      </c>
      <c r="G111" s="172" t="s">
        <v>197</v>
      </c>
      <c r="H111" s="170" t="s">
        <v>193</v>
      </c>
      <c r="I111" s="173" t="s">
        <v>189</v>
      </c>
      <c r="J111" s="170" t="s">
        <v>139</v>
      </c>
      <c r="K111" s="519" t="s">
        <v>840</v>
      </c>
      <c r="L111" s="103"/>
      <c r="M111" s="102"/>
      <c r="N111" s="102"/>
      <c r="O111" s="102"/>
    </row>
    <row r="112" spans="4:15" ht="15.75" thickTop="1" x14ac:dyDescent="0.25">
      <c r="D112" s="239">
        <v>1</v>
      </c>
      <c r="E112" s="568" t="str">
        <f t="shared" si="3"/>
        <v>Halbfinale 1</v>
      </c>
      <c r="F112" s="171" t="s">
        <v>42</v>
      </c>
      <c r="G112" s="172" t="s">
        <v>198</v>
      </c>
      <c r="H112" s="170" t="s">
        <v>200</v>
      </c>
      <c r="I112" s="173" t="s">
        <v>202</v>
      </c>
      <c r="J112" s="170" t="s">
        <v>140</v>
      </c>
      <c r="K112" s="519" t="s">
        <v>841</v>
      </c>
      <c r="L112" s="103"/>
    </row>
    <row r="113" spans="4:12" ht="15.75" thickBot="1" x14ac:dyDescent="0.3">
      <c r="D113" s="169">
        <v>2</v>
      </c>
      <c r="E113" s="568" t="str">
        <f t="shared" si="3"/>
        <v>Halbfinale 2</v>
      </c>
      <c r="F113" s="171" t="s">
        <v>43</v>
      </c>
      <c r="G113" s="172" t="s">
        <v>199</v>
      </c>
      <c r="H113" s="170" t="s">
        <v>201</v>
      </c>
      <c r="I113" s="173" t="s">
        <v>203</v>
      </c>
      <c r="J113" s="170" t="s">
        <v>141</v>
      </c>
      <c r="K113" s="519" t="s">
        <v>842</v>
      </c>
      <c r="L113" s="103"/>
    </row>
    <row r="114" spans="4:12" ht="15.75" thickTop="1" x14ac:dyDescent="0.25">
      <c r="D114" s="509"/>
      <c r="E114" s="568" t="str">
        <f t="shared" si="3"/>
        <v>Halbfinale</v>
      </c>
      <c r="F114" s="171" t="s">
        <v>720</v>
      </c>
      <c r="G114" s="172" t="s">
        <v>721</v>
      </c>
      <c r="H114" s="170" t="s">
        <v>722</v>
      </c>
      <c r="I114" s="173" t="s">
        <v>723</v>
      </c>
      <c r="J114" s="170" t="s">
        <v>724</v>
      </c>
      <c r="K114" s="519" t="s">
        <v>843</v>
      </c>
      <c r="L114" s="103"/>
    </row>
    <row r="115" spans="4:12" x14ac:dyDescent="0.25">
      <c r="E115" s="568" t="str">
        <f t="shared" si="3"/>
        <v>Finale</v>
      </c>
      <c r="F115" s="171" t="s">
        <v>44</v>
      </c>
      <c r="G115" s="172" t="s">
        <v>44</v>
      </c>
      <c r="H115" s="170" t="s">
        <v>142</v>
      </c>
      <c r="I115" s="173" t="s">
        <v>44</v>
      </c>
      <c r="J115" s="170" t="s">
        <v>142</v>
      </c>
      <c r="K115" s="519" t="s">
        <v>142</v>
      </c>
      <c r="L115" s="103"/>
    </row>
    <row r="116" spans="4:12" x14ac:dyDescent="0.25">
      <c r="E116" s="568" t="str">
        <f t="shared" si="3"/>
        <v>Bonus</v>
      </c>
      <c r="F116" s="171" t="s">
        <v>213</v>
      </c>
      <c r="G116" s="172" t="s">
        <v>308</v>
      </c>
      <c r="H116" s="170" t="s">
        <v>213</v>
      </c>
      <c r="I116" s="173" t="s">
        <v>307</v>
      </c>
      <c r="J116" s="170" t="s">
        <v>213</v>
      </c>
      <c r="K116" s="519" t="s">
        <v>213</v>
      </c>
      <c r="L116" s="103"/>
    </row>
    <row r="117" spans="4:12" x14ac:dyDescent="0.25">
      <c r="E117" s="568" t="str">
        <f t="shared" si="3"/>
        <v>Elfmeterschießen:</v>
      </c>
      <c r="F117" s="171" t="s">
        <v>449</v>
      </c>
      <c r="G117" s="172" t="s">
        <v>450</v>
      </c>
      <c r="H117" s="170" t="s">
        <v>451</v>
      </c>
      <c r="I117" s="173" t="s">
        <v>452</v>
      </c>
      <c r="J117" s="170" t="s">
        <v>448</v>
      </c>
      <c r="K117" s="519" t="s">
        <v>844</v>
      </c>
      <c r="L117" s="103"/>
    </row>
    <row r="118" spans="4:12" x14ac:dyDescent="0.25">
      <c r="E118" s="568" t="str">
        <f t="shared" si="3"/>
        <v>Gruppendritte</v>
      </c>
      <c r="F118" s="171" t="s">
        <v>522</v>
      </c>
      <c r="G118" s="172" t="s">
        <v>521</v>
      </c>
      <c r="H118" s="170" t="s">
        <v>523</v>
      </c>
      <c r="I118" s="173" t="s">
        <v>524</v>
      </c>
      <c r="J118" s="170" t="s">
        <v>453</v>
      </c>
      <c r="K118" s="519" t="s">
        <v>845</v>
      </c>
      <c r="L118" s="103"/>
    </row>
    <row r="119" spans="4:12" x14ac:dyDescent="0.25">
      <c r="E119" s="568" t="str">
        <f t="shared" si="3"/>
        <v>Gruppenkombination:</v>
      </c>
      <c r="F119" s="171" t="s">
        <v>526</v>
      </c>
      <c r="G119" s="172" t="s">
        <v>527</v>
      </c>
      <c r="H119" s="170" t="s">
        <v>528</v>
      </c>
      <c r="I119" s="173" t="s">
        <v>529</v>
      </c>
      <c r="J119" s="170" t="s">
        <v>456</v>
      </c>
      <c r="K119" s="519" t="s">
        <v>846</v>
      </c>
      <c r="L119" s="103"/>
    </row>
    <row r="120" spans="4:12" x14ac:dyDescent="0.25">
      <c r="E120" s="568" t="str">
        <f t="shared" si="3"/>
        <v>Nicht qualifiziert:</v>
      </c>
      <c r="F120" s="171" t="s">
        <v>533</v>
      </c>
      <c r="G120" s="172" t="s">
        <v>532</v>
      </c>
      <c r="H120" s="170" t="s">
        <v>531</v>
      </c>
      <c r="I120" s="173" t="s">
        <v>530</v>
      </c>
      <c r="J120" s="170" t="s">
        <v>520</v>
      </c>
      <c r="K120" s="519" t="s">
        <v>847</v>
      </c>
      <c r="L120" s="103"/>
    </row>
    <row r="121" spans="4:12" x14ac:dyDescent="0.25">
      <c r="E121" s="568" t="str">
        <f t="shared" si="3"/>
        <v>Gruppen-kombination:</v>
      </c>
      <c r="F121" s="171" t="s">
        <v>526</v>
      </c>
      <c r="G121" s="172" t="s">
        <v>527</v>
      </c>
      <c r="H121" s="170" t="s">
        <v>528</v>
      </c>
      <c r="I121" s="173" t="s">
        <v>529</v>
      </c>
      <c r="J121" s="170" t="s">
        <v>549</v>
      </c>
      <c r="K121" s="519" t="s">
        <v>848</v>
      </c>
      <c r="L121" s="103"/>
    </row>
    <row r="122" spans="4:12" x14ac:dyDescent="0.25">
      <c r="E122" s="568" t="str">
        <f t="shared" si="3"/>
        <v>Erster der Gruppe</v>
      </c>
      <c r="F122" s="171" t="s">
        <v>548</v>
      </c>
      <c r="G122" s="172" t="s">
        <v>547</v>
      </c>
      <c r="H122" s="170" t="s">
        <v>546</v>
      </c>
      <c r="I122" s="173" t="s">
        <v>544</v>
      </c>
      <c r="J122" s="170" t="s">
        <v>545</v>
      </c>
      <c r="K122" s="519" t="s">
        <v>849</v>
      </c>
      <c r="L122" s="103"/>
    </row>
    <row r="123" spans="4:12" ht="32.25" customHeight="1" x14ac:dyDescent="0.25">
      <c r="E123" s="568" t="str">
        <f t="shared" si="3"/>
        <v>gegen Dritten der Gruppe</v>
      </c>
      <c r="F123" s="182" t="s">
        <v>540</v>
      </c>
      <c r="G123" s="183" t="s">
        <v>541</v>
      </c>
      <c r="H123" s="184" t="s">
        <v>542</v>
      </c>
      <c r="I123" s="185" t="s">
        <v>543</v>
      </c>
      <c r="J123" s="184" t="s">
        <v>539</v>
      </c>
      <c r="K123" s="521" t="s">
        <v>850</v>
      </c>
      <c r="L123" s="112"/>
    </row>
    <row r="124" spans="4:12" x14ac:dyDescent="0.25">
      <c r="E124" s="568" t="str">
        <f t="shared" si="3"/>
        <v>Der rote Punkt   •</v>
      </c>
      <c r="F124" s="171" t="s">
        <v>689</v>
      </c>
      <c r="G124" s="172" t="s">
        <v>672</v>
      </c>
      <c r="H124" s="170" t="s">
        <v>671</v>
      </c>
      <c r="I124" s="173" t="s">
        <v>670</v>
      </c>
      <c r="J124" s="170" t="s">
        <v>669</v>
      </c>
      <c r="K124" s="519" t="s">
        <v>851</v>
      </c>
      <c r="L124" s="103"/>
    </row>
    <row r="125" spans="4:12" x14ac:dyDescent="0.25">
      <c r="E125" s="568" t="str">
        <f t="shared" si="3"/>
        <v>Fernsehsender</v>
      </c>
      <c r="F125" s="171" t="s">
        <v>893</v>
      </c>
      <c r="G125" s="172" t="s">
        <v>894</v>
      </c>
      <c r="H125" s="170" t="s">
        <v>895</v>
      </c>
      <c r="I125" s="173" t="s">
        <v>896</v>
      </c>
      <c r="J125" s="170" t="s">
        <v>897</v>
      </c>
      <c r="K125" s="519" t="s">
        <v>898</v>
      </c>
      <c r="L125" s="103"/>
    </row>
    <row r="126" spans="4:12" x14ac:dyDescent="0.25">
      <c r="E126" s="568" t="str">
        <f t="shared" si="3"/>
        <v>Austragungsort</v>
      </c>
      <c r="F126" s="171" t="s">
        <v>305</v>
      </c>
      <c r="G126" s="172" t="s">
        <v>899</v>
      </c>
      <c r="H126" s="170" t="s">
        <v>900</v>
      </c>
      <c r="I126" s="173" t="s">
        <v>901</v>
      </c>
      <c r="J126" s="170" t="s">
        <v>902</v>
      </c>
      <c r="K126" s="519" t="s">
        <v>903</v>
      </c>
      <c r="L126" s="103"/>
    </row>
    <row r="127" spans="4:12" x14ac:dyDescent="0.25">
      <c r="E127" s="568" t="str">
        <f t="shared" si="3"/>
        <v>Name</v>
      </c>
      <c r="F127" s="171" t="s">
        <v>311</v>
      </c>
      <c r="G127" s="172" t="s">
        <v>1127</v>
      </c>
      <c r="H127" s="170" t="s">
        <v>1128</v>
      </c>
      <c r="I127" s="173" t="s">
        <v>1129</v>
      </c>
      <c r="J127" s="170" t="s">
        <v>311</v>
      </c>
      <c r="K127" s="519" t="s">
        <v>1130</v>
      </c>
      <c r="L127" s="103"/>
    </row>
    <row r="128" spans="4:12" x14ac:dyDescent="0.25">
      <c r="E128" s="568">
        <f t="shared" si="3"/>
        <v>0</v>
      </c>
      <c r="F128" s="171"/>
      <c r="G128" s="172"/>
      <c r="H128" s="170"/>
      <c r="I128" s="173"/>
      <c r="J128" s="170"/>
      <c r="K128" s="519"/>
      <c r="L128" s="103"/>
    </row>
    <row r="129" spans="5:12" ht="28.5" x14ac:dyDescent="0.45">
      <c r="E129" s="568"/>
      <c r="F129" s="109" t="s">
        <v>176</v>
      </c>
      <c r="G129" s="110"/>
      <c r="H129" s="110"/>
      <c r="I129" s="110"/>
      <c r="J129" s="110"/>
      <c r="K129" s="110"/>
      <c r="L129" s="111"/>
    </row>
    <row r="130" spans="5:12" ht="54.75" customHeight="1" x14ac:dyDescent="0.25">
      <c r="E130" s="568" t="str">
        <f t="shared" si="3"/>
        <v>Gruppen mit Fair-Play-Wertung:</v>
      </c>
      <c r="F130" s="182" t="s">
        <v>511</v>
      </c>
      <c r="G130" s="183" t="s">
        <v>510</v>
      </c>
      <c r="H130" s="184" t="s">
        <v>509</v>
      </c>
      <c r="I130" s="185" t="s">
        <v>508</v>
      </c>
      <c r="J130" s="184" t="s">
        <v>507</v>
      </c>
      <c r="K130" s="521" t="s">
        <v>852</v>
      </c>
      <c r="L130" s="112"/>
    </row>
    <row r="131" spans="5:12" ht="51.75" customHeight="1" x14ac:dyDescent="0.25">
      <c r="E131" s="568" t="str">
        <f t="shared" si="3"/>
        <v>Die Platzierung ist in allen Gruppen geklärt.</v>
      </c>
      <c r="F131" s="182" t="s">
        <v>215</v>
      </c>
      <c r="G131" s="183" t="s">
        <v>218</v>
      </c>
      <c r="H131" s="184" t="s">
        <v>217</v>
      </c>
      <c r="I131" s="185" t="s">
        <v>216</v>
      </c>
      <c r="J131" s="184" t="s">
        <v>214</v>
      </c>
      <c r="K131" s="521" t="s">
        <v>853</v>
      </c>
      <c r="L131" s="112"/>
    </row>
    <row r="132" spans="5:12" ht="16.5" customHeight="1" x14ac:dyDescent="0.25">
      <c r="E132" s="568" t="str">
        <f t="shared" si="3"/>
        <v xml:space="preserve"> und </v>
      </c>
      <c r="F132" s="186" t="s">
        <v>257</v>
      </c>
      <c r="G132" s="187" t="s">
        <v>258</v>
      </c>
      <c r="H132" s="188" t="s">
        <v>259</v>
      </c>
      <c r="I132" s="189" t="s">
        <v>260</v>
      </c>
      <c r="J132" s="190" t="s">
        <v>261</v>
      </c>
      <c r="K132" s="522" t="s">
        <v>854</v>
      </c>
      <c r="L132" s="145"/>
    </row>
    <row r="133" spans="5:12" ht="20.25" customHeight="1" x14ac:dyDescent="0.25">
      <c r="E133" s="568" t="str">
        <f t="shared" si="3"/>
        <v>Unzulässiges Ergebnis!</v>
      </c>
      <c r="F133" s="191" t="s">
        <v>208</v>
      </c>
      <c r="G133" s="192" t="s">
        <v>210</v>
      </c>
      <c r="H133" s="193" t="s">
        <v>209</v>
      </c>
      <c r="I133" s="194" t="s">
        <v>211</v>
      </c>
      <c r="J133" s="193" t="s">
        <v>207</v>
      </c>
      <c r="K133" s="523" t="s">
        <v>855</v>
      </c>
      <c r="L133" s="113"/>
    </row>
    <row r="134" spans="5:12" ht="124.5" customHeight="1" x14ac:dyDescent="0.25">
      <c r="E134" s="568" t="str">
        <f t="shared" si="3"/>
        <v>Entscheidet bei zwei Mannschaften die Fair-Play-Wertung über die bessere Platzierung in der Gruppe, so wird hier für die bessere Mannschaft eine "1" eingetragen.</v>
      </c>
      <c r="F134" s="195" t="s">
        <v>516</v>
      </c>
      <c r="G134" s="196" t="s">
        <v>515</v>
      </c>
      <c r="H134" s="197" t="s">
        <v>514</v>
      </c>
      <c r="I134" s="198" t="s">
        <v>513</v>
      </c>
      <c r="J134" s="197" t="s">
        <v>512</v>
      </c>
      <c r="K134" s="524" t="s">
        <v>856</v>
      </c>
      <c r="L134" s="162"/>
    </row>
    <row r="135" spans="5:12" ht="47.25" customHeight="1" x14ac:dyDescent="0.25">
      <c r="E135" s="568" t="str">
        <f t="shared" si="3"/>
        <v>Hier klicken und
Zeitzone wählen:</v>
      </c>
      <c r="F135" s="195" t="s">
        <v>221</v>
      </c>
      <c r="G135" s="196" t="s">
        <v>298</v>
      </c>
      <c r="H135" s="197" t="s">
        <v>303</v>
      </c>
      <c r="I135" s="198" t="s">
        <v>302</v>
      </c>
      <c r="J135" s="217" t="s">
        <v>296</v>
      </c>
      <c r="K135" s="524" t="s">
        <v>857</v>
      </c>
      <c r="L135" s="162"/>
    </row>
    <row r="136" spans="5:12" ht="47.25" customHeight="1" x14ac:dyDescent="0.25">
      <c r="E136" s="568" t="str">
        <f t="shared" si="3"/>
        <v>Zeitzone des
Gastgeberlandes:</v>
      </c>
      <c r="F136" s="195" t="s">
        <v>677</v>
      </c>
      <c r="G136" s="196" t="s">
        <v>678</v>
      </c>
      <c r="H136" s="197" t="s">
        <v>679</v>
      </c>
      <c r="I136" s="198" t="s">
        <v>680</v>
      </c>
      <c r="J136" s="217" t="s">
        <v>681</v>
      </c>
      <c r="K136" s="524" t="s">
        <v>858</v>
      </c>
      <c r="L136" s="162"/>
    </row>
    <row r="137" spans="5:12" ht="90" customHeight="1" x14ac:dyDescent="0.25">
      <c r="E137" s="568" t="str">
        <f t="shared" si="3"/>
        <v>Bei Sommerzeit muss die Zeitzone entsprechend angepasst werden (z. B. UTC+2 statt UTC+1)</v>
      </c>
      <c r="F137" s="195" t="s">
        <v>690</v>
      </c>
      <c r="G137" s="196" t="s">
        <v>691</v>
      </c>
      <c r="H137" s="197" t="s">
        <v>692</v>
      </c>
      <c r="I137" s="198" t="s">
        <v>693</v>
      </c>
      <c r="J137" s="217" t="s">
        <v>694</v>
      </c>
      <c r="K137" s="524" t="s">
        <v>860</v>
      </c>
      <c r="L137" s="162"/>
    </row>
    <row r="138" spans="5:12" ht="39.75" customHeight="1" x14ac:dyDescent="0.25">
      <c r="E138" s="568" t="str">
        <f t="shared" si="3"/>
        <v>Hier klicken und Sprache wählen:</v>
      </c>
      <c r="F138" s="195" t="s">
        <v>95</v>
      </c>
      <c r="G138" s="196" t="s">
        <v>299</v>
      </c>
      <c r="H138" s="197" t="s">
        <v>300</v>
      </c>
      <c r="I138" s="198" t="s">
        <v>301</v>
      </c>
      <c r="J138" s="217" t="s">
        <v>297</v>
      </c>
      <c r="K138" s="524" t="s">
        <v>859</v>
      </c>
      <c r="L138" s="162"/>
    </row>
    <row r="139" spans="5:12" ht="16.5" customHeight="1" x14ac:dyDescent="0.25">
      <c r="E139" s="568" t="str">
        <f t="shared" si="3"/>
        <v xml:space="preserve"> : </v>
      </c>
      <c r="F139" s="186" t="s">
        <v>277</v>
      </c>
      <c r="G139" s="187" t="s">
        <v>277</v>
      </c>
      <c r="H139" s="188" t="s">
        <v>277</v>
      </c>
      <c r="I139" s="189" t="s">
        <v>277</v>
      </c>
      <c r="J139" s="190" t="s">
        <v>276</v>
      </c>
      <c r="K139" s="522" t="s">
        <v>276</v>
      </c>
      <c r="L139" s="145"/>
    </row>
    <row r="140" spans="5:12" ht="33.75" customHeight="1" x14ac:dyDescent="0.25">
      <c r="E140" s="568" t="str">
        <f t="shared" si="3"/>
        <v>Qualifikation zum Achtelfinale</v>
      </c>
      <c r="F140" s="195" t="s">
        <v>570</v>
      </c>
      <c r="G140" s="196" t="s">
        <v>571</v>
      </c>
      <c r="H140" s="197" t="s">
        <v>572</v>
      </c>
      <c r="I140" s="198" t="s">
        <v>623</v>
      </c>
      <c r="J140" s="217" t="s">
        <v>569</v>
      </c>
      <c r="K140" s="524" t="s">
        <v>861</v>
      </c>
      <c r="L140" s="162"/>
    </row>
    <row r="141" spans="5:12" ht="50.1" customHeight="1" x14ac:dyDescent="0.25">
      <c r="E141" s="568" t="str">
        <f t="shared" si="3"/>
        <v>Kriterien für die Platzierung innerhalb der Gruppen:</v>
      </c>
      <c r="F141" s="195" t="s">
        <v>577</v>
      </c>
      <c r="G141" s="196" t="s">
        <v>576</v>
      </c>
      <c r="H141" s="197" t="s">
        <v>575</v>
      </c>
      <c r="I141" s="198" t="s">
        <v>574</v>
      </c>
      <c r="J141" s="217" t="s">
        <v>573</v>
      </c>
      <c r="K141" s="524" t="s">
        <v>862</v>
      </c>
      <c r="L141" s="162"/>
    </row>
    <row r="142" spans="5:12" ht="50.1" customHeight="1" x14ac:dyDescent="0.25">
      <c r="E142" s="568" t="str">
        <f t="shared" si="3"/>
        <v xml:space="preserve">  1.  Punkte aus allen Gruppenspielen</v>
      </c>
      <c r="F142" s="195" t="s">
        <v>637</v>
      </c>
      <c r="G142" s="196" t="s">
        <v>597</v>
      </c>
      <c r="H142" s="197" t="s">
        <v>591</v>
      </c>
      <c r="I142" s="198" t="s">
        <v>585</v>
      </c>
      <c r="J142" s="217" t="s">
        <v>578</v>
      </c>
      <c r="K142" s="524" t="s">
        <v>863</v>
      </c>
      <c r="L142" s="162"/>
    </row>
    <row r="143" spans="5:12" ht="50.1" customHeight="1" x14ac:dyDescent="0.25">
      <c r="E143" s="568" t="str">
        <f t="shared" si="3"/>
        <v xml:space="preserve">  2.  Punkte der direkten Begegnungen</v>
      </c>
      <c r="F143" s="195" t="s">
        <v>639</v>
      </c>
      <c r="G143" s="196" t="s">
        <v>598</v>
      </c>
      <c r="H143" s="197" t="s">
        <v>592</v>
      </c>
      <c r="I143" s="198" t="s">
        <v>586</v>
      </c>
      <c r="J143" s="217" t="s">
        <v>579</v>
      </c>
      <c r="K143" s="524" t="s">
        <v>864</v>
      </c>
      <c r="L143" s="162"/>
    </row>
    <row r="144" spans="5:12" ht="50.1" customHeight="1" x14ac:dyDescent="0.25">
      <c r="E144" s="568" t="str">
        <f t="shared" si="3"/>
        <v xml:space="preserve">  3.  Tordifferenz aus den Direkt-Begegnungen</v>
      </c>
      <c r="F144" s="195" t="s">
        <v>638</v>
      </c>
      <c r="G144" s="196" t="s">
        <v>642</v>
      </c>
      <c r="H144" s="197" t="s">
        <v>641</v>
      </c>
      <c r="I144" s="198" t="s">
        <v>640</v>
      </c>
      <c r="J144" s="217" t="s">
        <v>580</v>
      </c>
      <c r="K144" s="524" t="s">
        <v>865</v>
      </c>
      <c r="L144" s="162"/>
    </row>
    <row r="145" spans="5:13" ht="50.1" customHeight="1" x14ac:dyDescent="0.25">
      <c r="E145" s="568" t="str">
        <f t="shared" si="3"/>
        <v xml:space="preserve">  4.  Anzahl der in den Direkt-Begegnungen erzielten Tore</v>
      </c>
      <c r="F145" s="195" t="s">
        <v>603</v>
      </c>
      <c r="G145" s="196" t="s">
        <v>599</v>
      </c>
      <c r="H145" s="197" t="s">
        <v>593</v>
      </c>
      <c r="I145" s="198" t="s">
        <v>587</v>
      </c>
      <c r="J145" s="217" t="s">
        <v>581</v>
      </c>
      <c r="K145" s="524" t="s">
        <v>866</v>
      </c>
      <c r="L145" s="162"/>
    </row>
    <row r="146" spans="5:13" ht="65.25" customHeight="1" x14ac:dyDescent="0.25">
      <c r="E146" s="568" t="str">
        <f t="shared" si="3"/>
        <v xml:space="preserve">  5.  Nochmalige Anwendung der Krit. 2 - 4 nur auf die Mannschaften,</v>
      </c>
      <c r="F146" s="195" t="s">
        <v>631</v>
      </c>
      <c r="G146" s="196" t="s">
        <v>610</v>
      </c>
      <c r="H146" s="197" t="s">
        <v>608</v>
      </c>
      <c r="I146" s="198" t="s">
        <v>606</v>
      </c>
      <c r="J146" s="217" t="s">
        <v>604</v>
      </c>
      <c r="K146" s="524" t="s">
        <v>867</v>
      </c>
      <c r="L146" s="162"/>
    </row>
    <row r="147" spans="5:13" ht="51" customHeight="1" x14ac:dyDescent="0.25">
      <c r="E147" s="568" t="str">
        <f t="shared" si="3"/>
        <v xml:space="preserve">       die beim 1. Durchlauf nicht unterscheidbar waren</v>
      </c>
      <c r="F147" s="195" t="s">
        <v>612</v>
      </c>
      <c r="G147" s="196" t="s">
        <v>611</v>
      </c>
      <c r="H147" s="197" t="s">
        <v>609</v>
      </c>
      <c r="I147" s="198" t="s">
        <v>607</v>
      </c>
      <c r="J147" s="217" t="s">
        <v>605</v>
      </c>
      <c r="K147" s="524" t="s">
        <v>868</v>
      </c>
      <c r="L147" s="162"/>
    </row>
    <row r="148" spans="5:13" ht="50.1" customHeight="1" x14ac:dyDescent="0.25">
      <c r="E148" s="568" t="str">
        <f t="shared" si="3"/>
        <v xml:space="preserve">  6.  Tordifferenz aus allen Gruppenspielen</v>
      </c>
      <c r="F148" s="195" t="s">
        <v>632</v>
      </c>
      <c r="G148" s="196" t="s">
        <v>600</v>
      </c>
      <c r="H148" s="197" t="s">
        <v>594</v>
      </c>
      <c r="I148" s="198" t="s">
        <v>588</v>
      </c>
      <c r="J148" s="217" t="s">
        <v>582</v>
      </c>
      <c r="K148" s="524" t="s">
        <v>869</v>
      </c>
      <c r="L148" s="162"/>
    </row>
    <row r="149" spans="5:13" ht="50.1" customHeight="1" x14ac:dyDescent="0.25">
      <c r="E149" s="568" t="str">
        <f t="shared" si="3"/>
        <v xml:space="preserve">  7.  Anzahl der erzielten Tore aus allen Gruppenspielen</v>
      </c>
      <c r="F149" s="195" t="s">
        <v>633</v>
      </c>
      <c r="G149" s="196" t="s">
        <v>601</v>
      </c>
      <c r="H149" s="197" t="s">
        <v>595</v>
      </c>
      <c r="I149" s="198" t="s">
        <v>589</v>
      </c>
      <c r="J149" s="217" t="s">
        <v>583</v>
      </c>
      <c r="K149" s="524" t="s">
        <v>870</v>
      </c>
      <c r="L149" s="162"/>
    </row>
    <row r="150" spans="5:13" ht="50.1" customHeight="1" x14ac:dyDescent="0.25">
      <c r="E150" s="568" t="str">
        <f t="shared" si="3"/>
        <v xml:space="preserve">  8.  Anzahl der Siege aus allen Gruppenspielen</v>
      </c>
      <c r="F150" s="195" t="s">
        <v>634</v>
      </c>
      <c r="G150" s="196" t="s">
        <v>602</v>
      </c>
      <c r="H150" s="197" t="s">
        <v>618</v>
      </c>
      <c r="I150" s="198" t="s">
        <v>590</v>
      </c>
      <c r="J150" s="217" t="s">
        <v>584</v>
      </c>
      <c r="K150" s="524" t="s">
        <v>871</v>
      </c>
      <c r="L150" s="162"/>
    </row>
    <row r="151" spans="5:13" ht="65.25" customHeight="1" x14ac:dyDescent="0.25">
      <c r="E151" s="568" t="str">
        <f t="shared" ref="E151:E172" si="4">IF($C$3,F151,IF($C$4,G151,IF($C$5,H151,IF($C$6,I151,IF($C$7,J151,IF($C$8,K151,IF(L151&lt;&gt;"",L151,F151)))))))</f>
        <v xml:space="preserve">  9.  Fair-Play-Wertung bzw. Elfmeterschießen im letzten Gruppenspiel,</v>
      </c>
      <c r="F151" s="195" t="s">
        <v>620</v>
      </c>
      <c r="G151" s="196" t="s">
        <v>613</v>
      </c>
      <c r="H151" s="197" t="s">
        <v>596</v>
      </c>
      <c r="I151" s="198" t="s">
        <v>615</v>
      </c>
      <c r="J151" s="217" t="s">
        <v>617</v>
      </c>
      <c r="K151" s="524" t="s">
        <v>872</v>
      </c>
      <c r="L151" s="162"/>
    </row>
    <row r="152" spans="5:13" ht="52.5" customHeight="1" x14ac:dyDescent="0.25">
      <c r="E152" s="568" t="str">
        <f t="shared" si="4"/>
        <v xml:space="preserve">       wenn die Bedingungen dafür zutreffen</v>
      </c>
      <c r="F152" s="195" t="s">
        <v>614</v>
      </c>
      <c r="G152" s="196" t="s">
        <v>622</v>
      </c>
      <c r="H152" s="197" t="s">
        <v>619</v>
      </c>
      <c r="I152" s="198" t="s">
        <v>621</v>
      </c>
      <c r="J152" s="217" t="s">
        <v>616</v>
      </c>
      <c r="K152" s="524" t="s">
        <v>873</v>
      </c>
      <c r="L152" s="162"/>
    </row>
    <row r="153" spans="5:13" ht="63" customHeight="1" x14ac:dyDescent="0.25">
      <c r="E153" s="568" t="str">
        <f t="shared" si="4"/>
        <v>10.  Position in der Schlussrangliste der European Qualifiers</v>
      </c>
      <c r="F153" s="195" t="s">
        <v>635</v>
      </c>
      <c r="G153" s="196" t="s">
        <v>661</v>
      </c>
      <c r="H153" s="197" t="s">
        <v>662</v>
      </c>
      <c r="I153" s="198" t="s">
        <v>663</v>
      </c>
      <c r="J153" s="217" t="s">
        <v>636</v>
      </c>
      <c r="K153" s="524" t="s">
        <v>874</v>
      </c>
      <c r="L153" s="162"/>
    </row>
    <row r="154" spans="5:13" ht="203.25" customHeight="1" x14ac:dyDescent="0.25">
      <c r="E154" s="568" t="str">
        <f t="shared" si="4"/>
        <v>Wenn über dem Gruppennamen ein roter Punkt erscheint, ist die Rangreihenfolge innerhalb der Gruppe nicht geklärt. Die Fair-Play-Wertung oder die Schlussrangliste der European Qualifiers entscheiden dann. In diesem Fall Fair-Play eintragen!</v>
      </c>
      <c r="F154" s="195" t="s">
        <v>664</v>
      </c>
      <c r="G154" s="196" t="s">
        <v>665</v>
      </c>
      <c r="H154" s="197" t="s">
        <v>666</v>
      </c>
      <c r="I154" s="198" t="s">
        <v>667</v>
      </c>
      <c r="J154" s="217" t="s">
        <v>668</v>
      </c>
      <c r="K154" s="524" t="s">
        <v>875</v>
      </c>
      <c r="L154" s="162"/>
    </row>
    <row r="155" spans="5:13" ht="15.75" thickBot="1" x14ac:dyDescent="0.3">
      <c r="E155" s="568">
        <f t="shared" si="4"/>
        <v>0</v>
      </c>
      <c r="F155" s="199"/>
      <c r="G155" s="200"/>
      <c r="H155" s="201"/>
      <c r="I155" s="202"/>
      <c r="J155" s="203"/>
      <c r="K155" s="525"/>
      <c r="L155" s="163"/>
    </row>
    <row r="156" spans="5:13" ht="16.5" thickTop="1" thickBot="1" x14ac:dyDescent="0.3">
      <c r="E156" s="568"/>
    </row>
    <row r="157" spans="5:13" ht="29.25" thickTop="1" x14ac:dyDescent="0.45">
      <c r="E157" s="568"/>
      <c r="F157" s="106" t="s">
        <v>725</v>
      </c>
      <c r="G157" s="510"/>
      <c r="H157" s="510"/>
      <c r="I157" s="510"/>
      <c r="J157" s="510"/>
      <c r="K157" s="510"/>
      <c r="L157" s="511"/>
      <c r="M157" s="517"/>
    </row>
    <row r="158" spans="5:13" ht="20.100000000000001" customHeight="1" x14ac:dyDescent="0.25">
      <c r="E158" s="568" t="str">
        <f t="shared" si="4"/>
        <v>Täglicher Spielplan</v>
      </c>
      <c r="F158" s="171" t="s">
        <v>725</v>
      </c>
      <c r="G158" s="172" t="s">
        <v>726</v>
      </c>
      <c r="H158" s="170" t="s">
        <v>727</v>
      </c>
      <c r="I158" s="173" t="s">
        <v>728</v>
      </c>
      <c r="J158" s="170" t="s">
        <v>729</v>
      </c>
      <c r="K158" s="530" t="s">
        <v>730</v>
      </c>
      <c r="L158" s="527"/>
      <c r="M158" s="518"/>
    </row>
    <row r="159" spans="5:13" ht="20.100000000000001" customHeight="1" x14ac:dyDescent="0.25">
      <c r="E159" s="568" t="str">
        <f t="shared" si="4"/>
        <v>Spiel Nr.</v>
      </c>
      <c r="F159" s="171" t="s">
        <v>306</v>
      </c>
      <c r="G159" s="172" t="s">
        <v>731</v>
      </c>
      <c r="H159" s="170" t="s">
        <v>732</v>
      </c>
      <c r="I159" s="173" t="s">
        <v>733</v>
      </c>
      <c r="J159" s="170" t="s">
        <v>734</v>
      </c>
      <c r="K159" s="530" t="s">
        <v>735</v>
      </c>
      <c r="L159" s="527"/>
      <c r="M159" s="518"/>
    </row>
    <row r="160" spans="5:13" ht="20.100000000000001" customHeight="1" x14ac:dyDescent="0.25">
      <c r="E160" s="568" t="str">
        <f t="shared" si="4"/>
        <v>Teams</v>
      </c>
      <c r="F160" s="171" t="s">
        <v>255</v>
      </c>
      <c r="G160" s="172" t="s">
        <v>736</v>
      </c>
      <c r="H160" s="170" t="s">
        <v>737</v>
      </c>
      <c r="I160" s="173" t="s">
        <v>738</v>
      </c>
      <c r="J160" s="170" t="s">
        <v>255</v>
      </c>
      <c r="K160" s="530" t="s">
        <v>255</v>
      </c>
      <c r="L160" s="527"/>
      <c r="M160" s="518"/>
    </row>
    <row r="161" spans="5:13" ht="20.100000000000001" customHeight="1" x14ac:dyDescent="0.25">
      <c r="E161" s="568" t="str">
        <f t="shared" si="4"/>
        <v>Zeit</v>
      </c>
      <c r="F161" s="171" t="s">
        <v>739</v>
      </c>
      <c r="G161" s="172" t="s">
        <v>740</v>
      </c>
      <c r="H161" s="170" t="s">
        <v>741</v>
      </c>
      <c r="I161" s="173" t="s">
        <v>742</v>
      </c>
      <c r="J161" s="170" t="s">
        <v>743</v>
      </c>
      <c r="K161" s="530" t="s">
        <v>744</v>
      </c>
      <c r="L161" s="527"/>
      <c r="M161" s="518"/>
    </row>
    <row r="162" spans="5:13" ht="20.100000000000001" customHeight="1" x14ac:dyDescent="0.25">
      <c r="E162" s="568" t="str">
        <f t="shared" si="4"/>
        <v>Team 1</v>
      </c>
      <c r="F162" s="171" t="s">
        <v>219</v>
      </c>
      <c r="G162" s="172" t="s">
        <v>745</v>
      </c>
      <c r="H162" s="170" t="s">
        <v>746</v>
      </c>
      <c r="I162" s="173" t="s">
        <v>747</v>
      </c>
      <c r="J162" s="170" t="s">
        <v>219</v>
      </c>
      <c r="K162" s="530" t="s">
        <v>219</v>
      </c>
      <c r="L162" s="527"/>
      <c r="M162" s="518"/>
    </row>
    <row r="163" spans="5:13" ht="20.100000000000001" customHeight="1" x14ac:dyDescent="0.25">
      <c r="E163" s="568" t="str">
        <f t="shared" si="4"/>
        <v>Team 2</v>
      </c>
      <c r="F163" s="171" t="s">
        <v>220</v>
      </c>
      <c r="G163" s="172" t="s">
        <v>748</v>
      </c>
      <c r="H163" s="170" t="s">
        <v>749</v>
      </c>
      <c r="I163" s="173" t="s">
        <v>750</v>
      </c>
      <c r="J163" s="170" t="s">
        <v>220</v>
      </c>
      <c r="K163" s="530" t="s">
        <v>220</v>
      </c>
      <c r="L163" s="527"/>
      <c r="M163" s="518"/>
    </row>
    <row r="164" spans="5:13" ht="20.100000000000001" customHeight="1" x14ac:dyDescent="0.25">
      <c r="E164" s="568" t="str">
        <f t="shared" si="4"/>
        <v>Achtelfinale</v>
      </c>
      <c r="F164" s="171" t="s">
        <v>751</v>
      </c>
      <c r="G164" s="172" t="s">
        <v>752</v>
      </c>
      <c r="H164" s="170" t="s">
        <v>753</v>
      </c>
      <c r="I164" s="173" t="s">
        <v>754</v>
      </c>
      <c r="J164" s="170" t="s">
        <v>755</v>
      </c>
      <c r="K164" s="530" t="s">
        <v>756</v>
      </c>
      <c r="L164" s="528"/>
      <c r="M164" s="518"/>
    </row>
    <row r="165" spans="5:13" ht="20.100000000000001" customHeight="1" x14ac:dyDescent="0.25">
      <c r="E165" s="568" t="str">
        <f t="shared" si="4"/>
        <v>Viertelfinale</v>
      </c>
      <c r="F165" s="512" t="s">
        <v>757</v>
      </c>
      <c r="G165" s="172" t="s">
        <v>758</v>
      </c>
      <c r="H165" s="170" t="s">
        <v>759</v>
      </c>
      <c r="I165" s="173" t="s">
        <v>760</v>
      </c>
      <c r="J165" s="170" t="s">
        <v>761</v>
      </c>
      <c r="K165" s="530" t="s">
        <v>762</v>
      </c>
      <c r="L165" s="528"/>
      <c r="M165" s="518"/>
    </row>
    <row r="166" spans="5:13" ht="20.100000000000001" customHeight="1" x14ac:dyDescent="0.25">
      <c r="E166" s="568" t="str">
        <f t="shared" si="4"/>
        <v>Halbfinale</v>
      </c>
      <c r="F166" s="171" t="s">
        <v>720</v>
      </c>
      <c r="G166" s="172" t="s">
        <v>721</v>
      </c>
      <c r="H166" s="170" t="s">
        <v>722</v>
      </c>
      <c r="I166" s="173" t="s">
        <v>723</v>
      </c>
      <c r="J166" s="170" t="s">
        <v>724</v>
      </c>
      <c r="K166" s="530" t="s">
        <v>763</v>
      </c>
      <c r="L166" s="528"/>
      <c r="M166" s="518"/>
    </row>
    <row r="167" spans="5:13" ht="20.100000000000001" customHeight="1" x14ac:dyDescent="0.25">
      <c r="E167" s="568" t="str">
        <f t="shared" si="4"/>
        <v>Datum</v>
      </c>
      <c r="F167" s="171" t="s">
        <v>764</v>
      </c>
      <c r="G167" s="172" t="s">
        <v>765</v>
      </c>
      <c r="H167" s="170" t="s">
        <v>766</v>
      </c>
      <c r="I167" s="173" t="s">
        <v>764</v>
      </c>
      <c r="J167" s="170" t="s">
        <v>767</v>
      </c>
      <c r="K167" s="530" t="s">
        <v>767</v>
      </c>
      <c r="L167" s="527"/>
      <c r="M167" s="518"/>
    </row>
    <row r="168" spans="5:13" ht="20.100000000000001" customHeight="1" x14ac:dyDescent="0.25">
      <c r="E168" s="568" t="str">
        <f t="shared" si="4"/>
        <v>Favoriten einfärben</v>
      </c>
      <c r="F168" s="171" t="s">
        <v>768</v>
      </c>
      <c r="G168" s="172" t="s">
        <v>769</v>
      </c>
      <c r="H168" s="170" t="s">
        <v>770</v>
      </c>
      <c r="I168" s="173" t="s">
        <v>771</v>
      </c>
      <c r="J168" s="170" t="s">
        <v>772</v>
      </c>
      <c r="K168" s="530" t="s">
        <v>773</v>
      </c>
      <c r="L168" s="527"/>
      <c r="M168" s="518"/>
    </row>
    <row r="169" spans="5:13" ht="36.75" customHeight="1" x14ac:dyDescent="0.25">
      <c r="E169" s="568" t="str">
        <f t="shared" si="4"/>
        <v>Hier den Gruppencode eingeben</v>
      </c>
      <c r="F169" s="513" t="s">
        <v>774</v>
      </c>
      <c r="G169" s="514" t="s">
        <v>775</v>
      </c>
      <c r="H169" s="515" t="s">
        <v>776</v>
      </c>
      <c r="I169" s="516" t="s">
        <v>777</v>
      </c>
      <c r="J169" s="515" t="s">
        <v>778</v>
      </c>
      <c r="K169" s="531" t="s">
        <v>779</v>
      </c>
      <c r="L169" s="527"/>
      <c r="M169" s="518"/>
    </row>
    <row r="170" spans="5:13" ht="58.5" customHeight="1" x14ac:dyDescent="0.25">
      <c r="E170" s="568" t="str">
        <f t="shared" si="4"/>
        <v>Der erste Favorit wird auch auf dem Tabellenblatt 'EURO' hervorgehoben.</v>
      </c>
      <c r="F170" s="548" t="s">
        <v>904</v>
      </c>
      <c r="G170" s="549" t="s">
        <v>905</v>
      </c>
      <c r="H170" s="550" t="s">
        <v>906</v>
      </c>
      <c r="I170" s="551" t="s">
        <v>907</v>
      </c>
      <c r="J170" s="550" t="s">
        <v>908</v>
      </c>
      <c r="K170" s="552" t="s">
        <v>909</v>
      </c>
      <c r="L170" s="553"/>
      <c r="M170" s="518"/>
    </row>
    <row r="171" spans="5:13" ht="24" customHeight="1" x14ac:dyDescent="0.25">
      <c r="E171" s="568">
        <f t="shared" si="4"/>
        <v>0</v>
      </c>
      <c r="F171" s="548"/>
      <c r="G171" s="549"/>
      <c r="H171" s="550"/>
      <c r="I171" s="551"/>
      <c r="J171" s="550"/>
      <c r="K171" s="552"/>
      <c r="L171" s="553"/>
      <c r="M171" s="518"/>
    </row>
    <row r="172" spans="5:13" ht="20.100000000000001" customHeight="1" thickBot="1" x14ac:dyDescent="0.3">
      <c r="E172" s="568">
        <f t="shared" si="4"/>
        <v>0</v>
      </c>
      <c r="F172" s="174"/>
      <c r="G172" s="175"/>
      <c r="H172" s="176"/>
      <c r="I172" s="177"/>
      <c r="J172" s="176"/>
      <c r="K172" s="532"/>
      <c r="L172" s="529"/>
      <c r="M172" s="518"/>
    </row>
    <row r="173" spans="5:13" ht="16.5" thickTop="1" thickBot="1" x14ac:dyDescent="0.3">
      <c r="E173" s="569"/>
    </row>
    <row r="174" spans="5:13" ht="29.25" thickTop="1" x14ac:dyDescent="0.45">
      <c r="E174" s="568"/>
      <c r="F174" s="106" t="s">
        <v>917</v>
      </c>
      <c r="G174" s="510"/>
      <c r="H174" s="510"/>
      <c r="I174" s="510"/>
      <c r="J174" s="510"/>
      <c r="K174" s="510"/>
      <c r="L174" s="563"/>
    </row>
    <row r="175" spans="5:13" x14ac:dyDescent="0.25">
      <c r="E175" s="568" t="str">
        <f t="shared" ref="E175:E217" si="5">IF($C$3,F175,IF($C$4,G175,IF($C$5,H175,IF($C$6,I175,IF($C$7,J175,IF($C$8,K175,IF(L175&lt;&gt;"",L175,F175)))))))</f>
        <v>Vorhersagen</v>
      </c>
      <c r="F175" s="570" t="s">
        <v>917</v>
      </c>
      <c r="G175" s="571" t="s">
        <v>951</v>
      </c>
      <c r="H175" s="572" t="s">
        <v>952</v>
      </c>
      <c r="I175" s="573" t="s">
        <v>953</v>
      </c>
      <c r="J175" s="572" t="s">
        <v>918</v>
      </c>
      <c r="K175" s="574" t="s">
        <v>954</v>
      </c>
      <c r="L175" s="564"/>
    </row>
    <row r="176" spans="5:13" x14ac:dyDescent="0.25">
      <c r="E176" s="568" t="str">
        <f t="shared" si="5"/>
        <v>Korrekte Ergebnisse</v>
      </c>
      <c r="F176" s="570" t="s">
        <v>955</v>
      </c>
      <c r="G176" s="571" t="s">
        <v>956</v>
      </c>
      <c r="H176" s="572" t="s">
        <v>957</v>
      </c>
      <c r="I176" s="573" t="s">
        <v>958</v>
      </c>
      <c r="J176" s="572" t="s">
        <v>919</v>
      </c>
      <c r="K176" s="574" t="s">
        <v>959</v>
      </c>
      <c r="L176" s="564"/>
    </row>
    <row r="177" spans="5:12" x14ac:dyDescent="0.25">
      <c r="E177" s="568" t="str">
        <f t="shared" si="5"/>
        <v>Ergebn.</v>
      </c>
      <c r="F177" s="570" t="s">
        <v>960</v>
      </c>
      <c r="G177" s="571" t="s">
        <v>961</v>
      </c>
      <c r="H177" s="572" t="s">
        <v>962</v>
      </c>
      <c r="I177" s="573" t="s">
        <v>963</v>
      </c>
      <c r="J177" s="572" t="s">
        <v>920</v>
      </c>
      <c r="K177" s="574" t="s">
        <v>964</v>
      </c>
      <c r="L177" s="564"/>
    </row>
    <row r="178" spans="5:12" x14ac:dyDescent="0.25">
      <c r="E178" s="568" t="str">
        <f t="shared" si="5"/>
        <v>Punkte:</v>
      </c>
      <c r="F178" s="570" t="s">
        <v>965</v>
      </c>
      <c r="G178" s="571" t="s">
        <v>966</v>
      </c>
      <c r="H178" s="572" t="s">
        <v>967</v>
      </c>
      <c r="I178" s="573" t="s">
        <v>965</v>
      </c>
      <c r="J178" s="572" t="s">
        <v>921</v>
      </c>
      <c r="K178" s="574" t="s">
        <v>968</v>
      </c>
      <c r="L178" s="564"/>
    </row>
    <row r="179" spans="5:12" x14ac:dyDescent="0.25">
      <c r="E179" s="568" t="str">
        <f t="shared" si="5"/>
        <v>Summe:</v>
      </c>
      <c r="F179" s="570" t="s">
        <v>160</v>
      </c>
      <c r="G179" s="571" t="s">
        <v>969</v>
      </c>
      <c r="H179" s="572" t="s">
        <v>970</v>
      </c>
      <c r="I179" s="573" t="s">
        <v>969</v>
      </c>
      <c r="J179" s="572" t="s">
        <v>922</v>
      </c>
      <c r="K179" s="574" t="s">
        <v>971</v>
      </c>
      <c r="L179" s="564"/>
    </row>
    <row r="180" spans="5:12" x14ac:dyDescent="0.25">
      <c r="E180" s="568" t="str">
        <f t="shared" si="5"/>
        <v>Ergebn.</v>
      </c>
      <c r="F180" s="570" t="s">
        <v>972</v>
      </c>
      <c r="G180" s="571" t="s">
        <v>973</v>
      </c>
      <c r="H180" s="572" t="s">
        <v>974</v>
      </c>
      <c r="I180" s="573" t="s">
        <v>975</v>
      </c>
      <c r="J180" s="572" t="s">
        <v>920</v>
      </c>
      <c r="K180" s="574" t="s">
        <v>976</v>
      </c>
      <c r="L180" s="564"/>
    </row>
    <row r="181" spans="5:12" x14ac:dyDescent="0.25">
      <c r="E181" s="568" t="str">
        <f t="shared" si="5"/>
        <v>G/U/V</v>
      </c>
      <c r="F181" s="570" t="s">
        <v>977</v>
      </c>
      <c r="G181" s="571" t="s">
        <v>978</v>
      </c>
      <c r="H181" s="572" t="s">
        <v>979</v>
      </c>
      <c r="I181" s="573" t="s">
        <v>980</v>
      </c>
      <c r="J181" s="572" t="s">
        <v>923</v>
      </c>
      <c r="K181" s="574" t="s">
        <v>981</v>
      </c>
      <c r="L181" s="565"/>
    </row>
    <row r="182" spans="5:12" x14ac:dyDescent="0.25">
      <c r="E182" s="568" t="str">
        <f t="shared" si="5"/>
        <v>TD</v>
      </c>
      <c r="F182" s="576" t="s">
        <v>162</v>
      </c>
      <c r="G182" s="571" t="s">
        <v>982</v>
      </c>
      <c r="H182" s="572" t="s">
        <v>983</v>
      </c>
      <c r="I182" s="573" t="s">
        <v>984</v>
      </c>
      <c r="J182" s="572" t="s">
        <v>454</v>
      </c>
      <c r="K182" s="574" t="s">
        <v>829</v>
      </c>
      <c r="L182" s="565"/>
    </row>
    <row r="183" spans="5:12" x14ac:dyDescent="0.25">
      <c r="E183" s="568" t="str">
        <f t="shared" si="5"/>
        <v>exakt</v>
      </c>
      <c r="F183" s="570" t="s">
        <v>985</v>
      </c>
      <c r="G183" s="571" t="s">
        <v>986</v>
      </c>
      <c r="H183" s="572" t="s">
        <v>987</v>
      </c>
      <c r="I183" s="573" t="s">
        <v>986</v>
      </c>
      <c r="J183" s="572" t="s">
        <v>924</v>
      </c>
      <c r="K183" s="574" t="s">
        <v>985</v>
      </c>
      <c r="L183" s="565"/>
    </row>
    <row r="184" spans="5:12" x14ac:dyDescent="0.25">
      <c r="E184" s="568" t="str">
        <f t="shared" si="5"/>
        <v>Teams</v>
      </c>
      <c r="F184" s="570" t="s">
        <v>988</v>
      </c>
      <c r="G184" s="571" t="s">
        <v>989</v>
      </c>
      <c r="H184" s="572" t="s">
        <v>990</v>
      </c>
      <c r="I184" s="573" t="s">
        <v>991</v>
      </c>
      <c r="J184" s="572" t="s">
        <v>255</v>
      </c>
      <c r="K184" s="574" t="s">
        <v>988</v>
      </c>
      <c r="L184" s="564"/>
    </row>
    <row r="185" spans="5:12" x14ac:dyDescent="0.25">
      <c r="E185" s="568" t="str">
        <f t="shared" si="5"/>
        <v>Achtelfinale</v>
      </c>
      <c r="F185" s="570" t="s">
        <v>751</v>
      </c>
      <c r="G185" s="571" t="s">
        <v>752</v>
      </c>
      <c r="H185" s="572" t="s">
        <v>753</v>
      </c>
      <c r="I185" s="573" t="s">
        <v>992</v>
      </c>
      <c r="J185" s="572" t="s">
        <v>755</v>
      </c>
      <c r="K185" s="574" t="s">
        <v>756</v>
      </c>
      <c r="L185" s="564"/>
    </row>
    <row r="186" spans="5:12" x14ac:dyDescent="0.25">
      <c r="E186" s="568" t="str">
        <f t="shared" si="5"/>
        <v>Viertelfinale</v>
      </c>
      <c r="F186" s="570" t="s">
        <v>757</v>
      </c>
      <c r="G186" s="571" t="s">
        <v>758</v>
      </c>
      <c r="H186" s="572" t="s">
        <v>759</v>
      </c>
      <c r="I186" s="573" t="s">
        <v>760</v>
      </c>
      <c r="J186" s="572" t="s">
        <v>761</v>
      </c>
      <c r="K186" s="574" t="s">
        <v>762</v>
      </c>
      <c r="L186" s="564"/>
    </row>
    <row r="187" spans="5:12" x14ac:dyDescent="0.25">
      <c r="E187" s="568" t="str">
        <f t="shared" si="5"/>
        <v>Halbfinale</v>
      </c>
      <c r="F187" s="195" t="s">
        <v>720</v>
      </c>
      <c r="G187" s="196" t="s">
        <v>721</v>
      </c>
      <c r="H187" s="197" t="s">
        <v>722</v>
      </c>
      <c r="I187" s="198" t="s">
        <v>723</v>
      </c>
      <c r="J187" s="197" t="s">
        <v>724</v>
      </c>
      <c r="K187" s="575" t="s">
        <v>763</v>
      </c>
      <c r="L187" s="566"/>
    </row>
    <row r="188" spans="5:12" x14ac:dyDescent="0.25">
      <c r="E188" s="568" t="str">
        <f t="shared" si="5"/>
        <v>Dritter Platz</v>
      </c>
      <c r="F188" s="195" t="s">
        <v>993</v>
      </c>
      <c r="G188" s="196" t="s">
        <v>994</v>
      </c>
      <c r="H188" s="197" t="s">
        <v>995</v>
      </c>
      <c r="I188" s="198" t="s">
        <v>996</v>
      </c>
      <c r="J188" s="197" t="s">
        <v>925</v>
      </c>
      <c r="K188" s="575" t="s">
        <v>843</v>
      </c>
      <c r="L188" s="566"/>
    </row>
    <row r="189" spans="5:12" x14ac:dyDescent="0.25">
      <c r="E189" s="568" t="str">
        <f t="shared" si="5"/>
        <v>Finale</v>
      </c>
      <c r="F189" s="195" t="s">
        <v>44</v>
      </c>
      <c r="G189" s="196" t="s">
        <v>44</v>
      </c>
      <c r="H189" s="197" t="s">
        <v>142</v>
      </c>
      <c r="I189" s="198" t="s">
        <v>44</v>
      </c>
      <c r="J189" s="197" t="s">
        <v>142</v>
      </c>
      <c r="K189" s="575" t="s">
        <v>142</v>
      </c>
      <c r="L189" s="566"/>
    </row>
    <row r="190" spans="5:12" x14ac:dyDescent="0.25">
      <c r="E190" s="568" t="str">
        <f t="shared" si="5"/>
        <v>Weltmeister</v>
      </c>
      <c r="F190" s="195" t="s">
        <v>997</v>
      </c>
      <c r="G190" s="196" t="s">
        <v>998</v>
      </c>
      <c r="H190" s="197" t="s">
        <v>999</v>
      </c>
      <c r="I190" s="198" t="s">
        <v>1000</v>
      </c>
      <c r="J190" s="197" t="s">
        <v>926</v>
      </c>
      <c r="K190" s="575" t="s">
        <v>1001</v>
      </c>
      <c r="L190" s="566"/>
    </row>
    <row r="191" spans="5:12" x14ac:dyDescent="0.25">
      <c r="E191" s="568" t="str">
        <f t="shared" si="5"/>
        <v>Hinweis</v>
      </c>
      <c r="F191" s="195" t="s">
        <v>1002</v>
      </c>
      <c r="G191" s="196" t="s">
        <v>1003</v>
      </c>
      <c r="H191" s="197" t="s">
        <v>1004</v>
      </c>
      <c r="I191" s="198" t="s">
        <v>1005</v>
      </c>
      <c r="J191" s="197" t="s">
        <v>927</v>
      </c>
      <c r="K191" s="575" t="s">
        <v>1006</v>
      </c>
      <c r="L191" s="566"/>
    </row>
    <row r="192" spans="5:12" x14ac:dyDescent="0.25">
      <c r="E192" s="568" t="str">
        <f t="shared" si="5"/>
        <v>Faktoren</v>
      </c>
      <c r="F192" s="195" t="s">
        <v>563</v>
      </c>
      <c r="G192" s="196" t="s">
        <v>1007</v>
      </c>
      <c r="H192" s="197" t="s">
        <v>1008</v>
      </c>
      <c r="I192" s="198" t="s">
        <v>1009</v>
      </c>
      <c r="J192" s="197" t="s">
        <v>928</v>
      </c>
      <c r="K192" s="575" t="s">
        <v>1010</v>
      </c>
      <c r="L192" s="566"/>
    </row>
    <row r="193" spans="5:12" x14ac:dyDescent="0.25">
      <c r="E193" s="568" t="str">
        <f t="shared" si="5"/>
        <v>Einstellungen</v>
      </c>
      <c r="F193" s="195" t="s">
        <v>1011</v>
      </c>
      <c r="G193" s="196" t="s">
        <v>1012</v>
      </c>
      <c r="H193" s="197" t="s">
        <v>1013</v>
      </c>
      <c r="I193" s="198" t="s">
        <v>1014</v>
      </c>
      <c r="J193" s="197" t="s">
        <v>929</v>
      </c>
      <c r="K193" s="575" t="s">
        <v>1015</v>
      </c>
      <c r="L193" s="566"/>
    </row>
    <row r="194" spans="5:12" x14ac:dyDescent="0.25">
      <c r="E194" s="568" t="str">
        <f t="shared" si="5"/>
        <v>gr. Anz.</v>
      </c>
      <c r="F194" s="195" t="s">
        <v>1016</v>
      </c>
      <c r="G194" s="196" t="s">
        <v>1017</v>
      </c>
      <c r="H194" s="197" t="s">
        <v>1018</v>
      </c>
      <c r="I194" s="198" t="s">
        <v>1019</v>
      </c>
      <c r="J194" s="197" t="s">
        <v>930</v>
      </c>
      <c r="K194" s="575" t="s">
        <v>1020</v>
      </c>
      <c r="L194" s="566"/>
    </row>
    <row r="195" spans="5:12" ht="30" x14ac:dyDescent="0.25">
      <c r="E195" s="568" t="str">
        <f t="shared" si="5"/>
        <v>Gewonnen/Unentschieden/Verloren:</v>
      </c>
      <c r="F195" s="195" t="s">
        <v>1021</v>
      </c>
      <c r="G195" s="196" t="s">
        <v>1022</v>
      </c>
      <c r="H195" s="197" t="s">
        <v>1023</v>
      </c>
      <c r="I195" s="198" t="s">
        <v>1024</v>
      </c>
      <c r="J195" s="197" t="s">
        <v>931</v>
      </c>
      <c r="K195" s="575" t="s">
        <v>1025</v>
      </c>
      <c r="L195" s="566"/>
    </row>
    <row r="196" spans="5:12" x14ac:dyDescent="0.25">
      <c r="E196" s="568" t="str">
        <f t="shared" si="5"/>
        <v>Tordifferenz:</v>
      </c>
      <c r="F196" s="195" t="s">
        <v>1026</v>
      </c>
      <c r="G196" s="196" t="s">
        <v>1027</v>
      </c>
      <c r="H196" s="197" t="s">
        <v>1028</v>
      </c>
      <c r="I196" s="198" t="s">
        <v>1029</v>
      </c>
      <c r="J196" s="197" t="s">
        <v>932</v>
      </c>
      <c r="K196" s="575" t="s">
        <v>1030</v>
      </c>
      <c r="L196" s="566"/>
    </row>
    <row r="197" spans="5:12" ht="45" x14ac:dyDescent="0.25">
      <c r="E197" s="568" t="str">
        <f t="shared" si="5"/>
        <v>Viele Tore - gute Annäherung</v>
      </c>
      <c r="F197" s="195" t="s">
        <v>1031</v>
      </c>
      <c r="G197" s="196" t="s">
        <v>1032</v>
      </c>
      <c r="H197" s="197" t="s">
        <v>1033</v>
      </c>
      <c r="I197" s="198" t="s">
        <v>1034</v>
      </c>
      <c r="J197" s="197" t="s">
        <v>933</v>
      </c>
      <c r="K197" s="575" t="s">
        <v>1035</v>
      </c>
      <c r="L197" s="566"/>
    </row>
    <row r="198" spans="5:12" ht="30" x14ac:dyDescent="0.25">
      <c r="E198" s="568" t="str">
        <f t="shared" si="5"/>
        <v>Tore exakt:</v>
      </c>
      <c r="F198" s="195" t="s">
        <v>1036</v>
      </c>
      <c r="G198" s="196" t="s">
        <v>1037</v>
      </c>
      <c r="H198" s="197" t="s">
        <v>1038</v>
      </c>
      <c r="I198" s="198" t="s">
        <v>1039</v>
      </c>
      <c r="J198" s="197" t="s">
        <v>934</v>
      </c>
      <c r="K198" s="575" t="s">
        <v>1040</v>
      </c>
      <c r="L198" s="566"/>
    </row>
    <row r="199" spans="5:12" ht="45" x14ac:dyDescent="0.25">
      <c r="E199" s="568" t="str">
        <f t="shared" si="5"/>
        <v>korrektes Team (KO-Phase):</v>
      </c>
      <c r="F199" s="195" t="s">
        <v>1041</v>
      </c>
      <c r="G199" s="196" t="s">
        <v>1042</v>
      </c>
      <c r="H199" s="197" t="s">
        <v>1043</v>
      </c>
      <c r="I199" s="198" t="s">
        <v>1044</v>
      </c>
      <c r="J199" s="197" t="s">
        <v>935</v>
      </c>
      <c r="K199" s="575" t="s">
        <v>1045</v>
      </c>
      <c r="L199" s="566"/>
    </row>
    <row r="200" spans="5:12" ht="135" x14ac:dyDescent="0.25">
      <c r="E200" s="568" t="str">
        <f t="shared" si="5"/>
        <v>Um zum Beispiel zehn weitere Personen hinzuzufügen, selektiere die Spalten HI bis MG und kopiere sie nach rechts. Fertig. (Blattschutz entfernen!)</v>
      </c>
      <c r="F200" s="195" t="s">
        <v>1046</v>
      </c>
      <c r="G200" s="196" t="s">
        <v>1047</v>
      </c>
      <c r="H200" s="197" t="s">
        <v>1048</v>
      </c>
      <c r="I200" s="198" t="s">
        <v>1049</v>
      </c>
      <c r="J200" s="197" t="s">
        <v>936</v>
      </c>
      <c r="K200" s="575" t="s">
        <v>1050</v>
      </c>
      <c r="L200" s="566"/>
    </row>
    <row r="201" spans="5:12" ht="90" x14ac:dyDescent="0.25">
      <c r="E201" s="568" t="str">
        <f t="shared" si="5"/>
        <v>Um die Teams in der KO-Runde vorherzusagen, gib in den gelben Feldern die Nummern der Teams ein.</v>
      </c>
      <c r="F201" s="195" t="s">
        <v>1051</v>
      </c>
      <c r="G201" s="196" t="s">
        <v>1052</v>
      </c>
      <c r="H201" s="197" t="s">
        <v>1053</v>
      </c>
      <c r="I201" s="198" t="s">
        <v>1054</v>
      </c>
      <c r="J201" s="197" t="s">
        <v>937</v>
      </c>
      <c r="K201" s="575" t="s">
        <v>1055</v>
      </c>
      <c r="L201" s="566"/>
    </row>
    <row r="202" spans="5:12" ht="120" x14ac:dyDescent="0.25">
      <c r="E202" s="568" t="str">
        <f t="shared" si="5"/>
        <v>Auf dem Tabellenblatt 'PrSettings' können die Faktoren für die einzelnen Kategorien und weitere Voreinstellungen gewählt werden.</v>
      </c>
      <c r="F202" s="195" t="s">
        <v>1056</v>
      </c>
      <c r="G202" s="196" t="s">
        <v>1057</v>
      </c>
      <c r="H202" s="197" t="s">
        <v>1058</v>
      </c>
      <c r="I202" s="198" t="s">
        <v>1059</v>
      </c>
      <c r="J202" s="197" t="s">
        <v>938</v>
      </c>
      <c r="K202" s="575" t="s">
        <v>1060</v>
      </c>
      <c r="L202" s="566"/>
    </row>
    <row r="203" spans="5:12" x14ac:dyDescent="0.25">
      <c r="E203" s="568" t="str">
        <f t="shared" si="5"/>
        <v>Zugriff auf die Datei</v>
      </c>
      <c r="F203" s="195" t="s">
        <v>1061</v>
      </c>
      <c r="G203" s="196" t="s">
        <v>1062</v>
      </c>
      <c r="H203" s="197" t="s">
        <v>1063</v>
      </c>
      <c r="I203" s="198" t="s">
        <v>1064</v>
      </c>
      <c r="J203" s="197" t="s">
        <v>939</v>
      </c>
      <c r="K203" s="575" t="s">
        <v>1065</v>
      </c>
      <c r="L203" s="566"/>
    </row>
    <row r="204" spans="5:12" x14ac:dyDescent="0.25">
      <c r="E204" s="568" t="str">
        <f t="shared" si="5"/>
        <v>Tabellenblatt</v>
      </c>
      <c r="F204" s="195" t="s">
        <v>1066</v>
      </c>
      <c r="G204" s="196" t="s">
        <v>1067</v>
      </c>
      <c r="H204" s="197" t="s">
        <v>1068</v>
      </c>
      <c r="I204" s="198" t="s">
        <v>1069</v>
      </c>
      <c r="J204" s="197" t="s">
        <v>940</v>
      </c>
      <c r="K204" s="575" t="s">
        <v>1070</v>
      </c>
      <c r="L204" s="566"/>
    </row>
    <row r="205" spans="5:12" x14ac:dyDescent="0.25">
      <c r="E205" s="568" t="str">
        <f t="shared" si="5"/>
        <v>Gewinner im Finale:</v>
      </c>
      <c r="F205" s="195" t="s">
        <v>1124</v>
      </c>
      <c r="G205" s="196" t="s">
        <v>1123</v>
      </c>
      <c r="H205" s="197" t="s">
        <v>1122</v>
      </c>
      <c r="I205" s="198" t="s">
        <v>1121</v>
      </c>
      <c r="J205" s="197" t="s">
        <v>1120</v>
      </c>
      <c r="K205" s="575" t="s">
        <v>1119</v>
      </c>
      <c r="L205" s="566"/>
    </row>
    <row r="206" spans="5:12" ht="45" x14ac:dyDescent="0.25">
      <c r="E206" s="568" t="str">
        <f t="shared" si="5"/>
        <v>Punkte für die Tordifferenz bei Unentschieden:</v>
      </c>
      <c r="F206" s="195" t="s">
        <v>1071</v>
      </c>
      <c r="G206" s="196" t="s">
        <v>1072</v>
      </c>
      <c r="H206" s="197" t="s">
        <v>1073</v>
      </c>
      <c r="I206" s="198" t="s">
        <v>1074</v>
      </c>
      <c r="J206" s="197" t="s">
        <v>941</v>
      </c>
      <c r="K206" s="575" t="s">
        <v>1075</v>
      </c>
      <c r="L206" s="566"/>
    </row>
    <row r="207" spans="5:12" x14ac:dyDescent="0.25">
      <c r="E207" s="568" t="str">
        <f t="shared" si="5"/>
        <v>ja</v>
      </c>
      <c r="F207" s="195" t="s">
        <v>1076</v>
      </c>
      <c r="G207" s="196" t="s">
        <v>1077</v>
      </c>
      <c r="H207" s="197" t="s">
        <v>1078</v>
      </c>
      <c r="I207" s="198" t="s">
        <v>1079</v>
      </c>
      <c r="J207" s="197" t="s">
        <v>942</v>
      </c>
      <c r="K207" s="575" t="s">
        <v>942</v>
      </c>
      <c r="L207" s="566"/>
    </row>
    <row r="208" spans="5:12" x14ac:dyDescent="0.25">
      <c r="E208" s="568" t="str">
        <f t="shared" si="5"/>
        <v>nein</v>
      </c>
      <c r="F208" s="195" t="s">
        <v>1080</v>
      </c>
      <c r="G208" s="196" t="s">
        <v>1080</v>
      </c>
      <c r="H208" s="197" t="s">
        <v>1080</v>
      </c>
      <c r="I208" s="198" t="s">
        <v>1081</v>
      </c>
      <c r="J208" s="197" t="s">
        <v>943</v>
      </c>
      <c r="K208" s="575" t="s">
        <v>1082</v>
      </c>
      <c r="L208" s="566"/>
    </row>
    <row r="209" spans="5:12" ht="60" x14ac:dyDescent="0.25">
      <c r="E209" s="568" t="str">
        <f t="shared" si="5"/>
        <v>Mindestanzahl für 'Viele Tore' bei Unentschieden:</v>
      </c>
      <c r="F209" s="195" t="s">
        <v>1083</v>
      </c>
      <c r="G209" s="196" t="s">
        <v>1084</v>
      </c>
      <c r="H209" s="197" t="s">
        <v>1085</v>
      </c>
      <c r="I209" s="198" t="s">
        <v>1086</v>
      </c>
      <c r="J209" s="197" t="s">
        <v>944</v>
      </c>
      <c r="K209" s="575" t="s">
        <v>1087</v>
      </c>
      <c r="L209" s="566"/>
    </row>
    <row r="210" spans="5:12" ht="60" x14ac:dyDescent="0.25">
      <c r="E210" s="568" t="str">
        <f t="shared" si="5"/>
        <v>Mindestanzahl für eine große Tordifferenz:</v>
      </c>
      <c r="F210" s="195" t="s">
        <v>1088</v>
      </c>
      <c r="G210" s="196" t="s">
        <v>1089</v>
      </c>
      <c r="H210" s="197" t="s">
        <v>1090</v>
      </c>
      <c r="I210" s="198" t="s">
        <v>1091</v>
      </c>
      <c r="J210" s="197" t="s">
        <v>945</v>
      </c>
      <c r="K210" s="575" t="s">
        <v>1092</v>
      </c>
      <c r="L210" s="566"/>
    </row>
    <row r="211" spans="5:12" ht="409.5" x14ac:dyDescent="0.25">
      <c r="E211" s="568" t="str">
        <f t="shared" si="5"/>
        <v>Sind viele Tore gefallen, kann man auch Punkte für eine gute Annäherung an das Ergebnis vergeben. Es gibt 3 Fälle:
a) Abweichung von maximal 1 Tor bei einem Unentschieden
b) Abweichung von maximal 1 Tor bei der Tordifferenz
c) Abweichung von maximal 1 Tor bei einer der beiden Mannschaften.
Wer das nicht möchte, kann beim entsprechenden Faktor eine Null eintragen.
Man kann auch einzelne Optionen deaktivieren, indem man eine Mindestanzahl von 99 einträgt.</v>
      </c>
      <c r="F211" s="195" t="s">
        <v>1093</v>
      </c>
      <c r="G211" s="196" t="s">
        <v>1094</v>
      </c>
      <c r="H211" s="197" t="s">
        <v>1095</v>
      </c>
      <c r="I211" s="198" t="s">
        <v>1096</v>
      </c>
      <c r="J211" s="197" t="s">
        <v>946</v>
      </c>
      <c r="K211" s="575" t="s">
        <v>1097</v>
      </c>
      <c r="L211" s="566"/>
    </row>
    <row r="212" spans="5:12" ht="300" x14ac:dyDescent="0.25">
      <c r="E212" s="568" t="str">
        <f t="shared" si="5"/>
        <v>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v>
      </c>
      <c r="F212" s="195" t="s">
        <v>1098</v>
      </c>
      <c r="G212" s="196" t="s">
        <v>1099</v>
      </c>
      <c r="H212" s="197" t="s">
        <v>1100</v>
      </c>
      <c r="I212" s="198" t="s">
        <v>1101</v>
      </c>
      <c r="J212" s="197" t="s">
        <v>947</v>
      </c>
      <c r="K212" s="575" t="s">
        <v>1102</v>
      </c>
      <c r="L212" s="566"/>
    </row>
    <row r="213" spans="5:12" ht="60" x14ac:dyDescent="0.25">
      <c r="E213" s="568" t="str">
        <f t="shared" si="5"/>
        <v>Mindestanzahl für eine große Summe an Toren:</v>
      </c>
      <c r="F213" s="195" t="s">
        <v>1103</v>
      </c>
      <c r="G213" s="196" t="s">
        <v>1104</v>
      </c>
      <c r="H213" s="197" t="s">
        <v>1105</v>
      </c>
      <c r="I213" s="198" t="s">
        <v>1106</v>
      </c>
      <c r="J213" s="197" t="s">
        <v>948</v>
      </c>
      <c r="K213" s="575" t="s">
        <v>1107</v>
      </c>
      <c r="L213" s="566"/>
    </row>
    <row r="214" spans="5:12" ht="270" x14ac:dyDescent="0.25">
      <c r="E214" s="568" t="str">
        <f t="shared" si="5"/>
        <v>Im Achtelfinale, Viertelfinale und Halbfinale wird das Ergebnis ohne Elfmeterschießen vorhergesagt. Es kann also auch ein Unentschieden eingetragen werden. Im Finale und im Spiel um den dritten Platz muss das Gesamtergebnis (mit Elfmeterschießen) eingetragen werden.</v>
      </c>
      <c r="F214" s="195" t="s">
        <v>1108</v>
      </c>
      <c r="G214" s="196" t="s">
        <v>1109</v>
      </c>
      <c r="H214" s="197" t="s">
        <v>1110</v>
      </c>
      <c r="I214" s="198" t="s">
        <v>1111</v>
      </c>
      <c r="J214" s="197" t="s">
        <v>949</v>
      </c>
      <c r="K214" s="575" t="s">
        <v>1112</v>
      </c>
      <c r="L214" s="566"/>
    </row>
    <row r="215" spans="5:12" x14ac:dyDescent="0.25">
      <c r="E215" s="568" t="str">
        <f t="shared" si="5"/>
        <v>Anzahl:</v>
      </c>
      <c r="F215" s="195" t="s">
        <v>1113</v>
      </c>
      <c r="G215" s="196" t="s">
        <v>1114</v>
      </c>
      <c r="H215" s="197" t="s">
        <v>1115</v>
      </c>
      <c r="I215" s="198" t="s">
        <v>1116</v>
      </c>
      <c r="J215" s="197" t="s">
        <v>950</v>
      </c>
      <c r="K215" s="575" t="s">
        <v>1117</v>
      </c>
      <c r="L215" s="566"/>
    </row>
    <row r="216" spans="5:12" ht="30" x14ac:dyDescent="0.25">
      <c r="E216" s="568" t="str">
        <f t="shared" si="5"/>
        <v>Vorhersagen-Ranking</v>
      </c>
      <c r="F216" s="195" t="s">
        <v>1131</v>
      </c>
      <c r="G216" s="196" t="s">
        <v>1132</v>
      </c>
      <c r="H216" s="197" t="s">
        <v>1133</v>
      </c>
      <c r="I216" s="198" t="s">
        <v>1134</v>
      </c>
      <c r="J216" s="197" t="s">
        <v>1135</v>
      </c>
      <c r="K216" s="575" t="s">
        <v>1136</v>
      </c>
      <c r="L216" s="566"/>
    </row>
    <row r="217" spans="5:12" ht="15.75" thickBot="1" x14ac:dyDescent="0.3">
      <c r="E217" s="568" t="str">
        <f t="shared" si="5"/>
        <v>Europameister</v>
      </c>
      <c r="F217" s="577" t="s">
        <v>1139</v>
      </c>
      <c r="G217" s="578" t="s">
        <v>1140</v>
      </c>
      <c r="H217" s="579" t="s">
        <v>1141</v>
      </c>
      <c r="I217" s="580" t="s">
        <v>1142</v>
      </c>
      <c r="J217" s="579" t="s">
        <v>1143</v>
      </c>
      <c r="K217" s="581" t="s">
        <v>1144</v>
      </c>
      <c r="L217" s="567"/>
    </row>
    <row r="218" spans="5:12" ht="15.75" thickTop="1" x14ac:dyDescent="0.25"/>
    <row r="219" spans="5:12" x14ac:dyDescent="0.25"/>
    <row r="220" spans="5:12" x14ac:dyDescent="0.25"/>
  </sheetData>
  <sheetProtection sheet="1" selectLockedCells="1"/>
  <mergeCells count="12">
    <mergeCell ref="L3:L4"/>
    <mergeCell ref="F1:J1"/>
    <mergeCell ref="L1:M1"/>
    <mergeCell ref="F2:J2"/>
    <mergeCell ref="D3:D4"/>
    <mergeCell ref="J3:J4"/>
    <mergeCell ref="E3:E4"/>
    <mergeCell ref="F3:F4"/>
    <mergeCell ref="G3:G4"/>
    <mergeCell ref="H3:H4"/>
    <mergeCell ref="I3:I4"/>
    <mergeCell ref="K3:K4"/>
  </mergeCells>
  <conditionalFormatting sqref="F3:F4">
    <cfRule type="expression" dxfId="12" priority="12">
      <formula>$C$3</formula>
    </cfRule>
  </conditionalFormatting>
  <conditionalFormatting sqref="G3:G4">
    <cfRule type="expression" dxfId="11" priority="11">
      <formula>$C$4</formula>
    </cfRule>
  </conditionalFormatting>
  <conditionalFormatting sqref="D3:D4">
    <cfRule type="expression" dxfId="10" priority="396">
      <formula>#REF!</formula>
    </cfRule>
  </conditionalFormatting>
  <conditionalFormatting sqref="H3:H4">
    <cfRule type="expression" dxfId="9" priority="397">
      <formula>$C$5</formula>
    </cfRule>
  </conditionalFormatting>
  <conditionalFormatting sqref="I3:I4">
    <cfRule type="expression" dxfId="8" priority="398">
      <formula>$C$6</formula>
    </cfRule>
  </conditionalFormatting>
  <conditionalFormatting sqref="J3:J4">
    <cfRule type="expression" dxfId="7" priority="399">
      <formula>$C$7</formula>
    </cfRule>
  </conditionalFormatting>
  <conditionalFormatting sqref="L3:L4">
    <cfRule type="expression" dxfId="6" priority="400">
      <formula>$C$9</formula>
    </cfRule>
  </conditionalFormatting>
  <conditionalFormatting sqref="K3:K4">
    <cfRule type="expression" dxfId="5" priority="1">
      <formula>$C$8</formula>
    </cfRule>
  </conditionalFormatting>
  <dataValidations count="3">
    <dataValidation type="whole" allowBlank="1" showInputMessage="1" showErrorMessage="1" sqref="N2" xr:uid="{6B3C9837-FE53-476E-8643-96A2EEB36C2B}">
      <formula1>1</formula1>
      <formula2>5</formula2>
    </dataValidation>
    <dataValidation allowBlank="1" showErrorMessage="1" errorTitle="Language" error="Invalid language" promptTitle="Language" prompt="Please choose a language for the country names" sqref="M3" xr:uid="{4D3CF56D-2CA4-4BE5-9FA1-61CB292561F6}"/>
    <dataValidation type="list" allowBlank="1" showErrorMessage="1" errorTitle="Language" error="Invalid language" sqref="N1" xr:uid="{E62BBF8D-53D3-46DA-98B6-E8D51E59B0A7}">
      <formula1>$B$3:$B$9</formula1>
    </dataValidation>
  </dataValidations>
  <pageMargins left="0.7" right="0.7" top="0.78740157499999996" bottom="0.78740157499999996" header="0.3" footer="0.3"/>
  <pageSetup paperSize="9"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21B00-85A1-4BB1-B74A-9DB0D27CEDE9}">
  <sheetPr codeName="Tabelle4"/>
  <dimension ref="A1:N80"/>
  <sheetViews>
    <sheetView showGridLines="0" showRowColHeaders="0" workbookViewId="0">
      <selection activeCell="H1" sqref="H1"/>
    </sheetView>
  </sheetViews>
  <sheetFormatPr baseColWidth="10" defaultColWidth="0" defaultRowHeight="15" zeroHeight="1" x14ac:dyDescent="0.25"/>
  <cols>
    <col min="1" max="1" width="28" style="4" customWidth="1"/>
    <col min="2" max="2" width="11.42578125" style="4" hidden="1" customWidth="1"/>
    <col min="3" max="3" width="11.42578125" style="4" customWidth="1"/>
    <col min="4" max="4" width="13.140625" style="4" customWidth="1"/>
    <col min="5" max="5" width="5.140625" style="4" hidden="1" customWidth="1"/>
    <col min="6" max="6" width="11.42578125" style="4" customWidth="1"/>
    <col min="7" max="7" width="20.42578125" style="4" customWidth="1"/>
    <col min="8" max="8" width="15.5703125" style="4" customWidth="1"/>
    <col min="9" max="9" width="17" style="4" customWidth="1"/>
    <col min="10" max="10" width="26" style="4" customWidth="1"/>
    <col min="11" max="11" width="25.85546875" style="4" hidden="1" customWidth="1"/>
    <col min="12" max="12" width="15.85546875" style="4" hidden="1" customWidth="1"/>
    <col min="13" max="13" width="16.5703125" style="4" hidden="1" customWidth="1"/>
    <col min="14" max="14" width="16.85546875" style="4" hidden="1" customWidth="1"/>
    <col min="15" max="16384" width="11.42578125" style="4" hidden="1"/>
  </cols>
  <sheetData>
    <row r="1" spans="1:14" ht="36.75" customHeight="1" thickBot="1" x14ac:dyDescent="0.5">
      <c r="A1" s="852" t="str">
        <f>Sprache!$E$87</f>
        <v>Wahl der Zeitzone</v>
      </c>
      <c r="B1" s="852"/>
      <c r="C1" s="852"/>
      <c r="D1" s="852"/>
      <c r="E1" s="852"/>
      <c r="F1" s="852"/>
      <c r="G1" s="329" t="str">
        <f>Sprache!$E$135</f>
        <v>Hier klicken und
Zeitzone wählen:</v>
      </c>
      <c r="H1" s="68" t="s">
        <v>132</v>
      </c>
      <c r="I1" s="386" t="str">
        <f>_xlfn.UNICHAR(8592)</f>
        <v>←</v>
      </c>
    </row>
    <row r="2" spans="1:14" x14ac:dyDescent="0.25"/>
    <row r="3" spans="1:14" x14ac:dyDescent="0.25">
      <c r="C3" s="215"/>
      <c r="D3" s="6"/>
    </row>
    <row r="4" spans="1:14" ht="15.75" thickBot="1" x14ac:dyDescent="0.3">
      <c r="B4" s="204">
        <v>-12</v>
      </c>
      <c r="C4" s="236" t="s">
        <v>120</v>
      </c>
      <c r="D4" s="237" t="s">
        <v>96</v>
      </c>
      <c r="E4" s="205">
        <f>$B4/24</f>
        <v>-0.5</v>
      </c>
      <c r="F4" s="206"/>
      <c r="G4" s="853" t="str">
        <f>Sprache!$E$137</f>
        <v>Bei Sommerzeit muss die Zeitzone entsprechend angepasst werden (z. B. UTC+2 statt UTC+1)</v>
      </c>
      <c r="H4" s="853"/>
      <c r="I4" s="853"/>
      <c r="J4" s="208"/>
      <c r="K4" s="16"/>
      <c r="L4" s="16"/>
      <c r="M4" s="16"/>
      <c r="N4" s="16"/>
    </row>
    <row r="5" spans="1:14" ht="15" customHeight="1" x14ac:dyDescent="0.25">
      <c r="B5" s="204">
        <v>-11</v>
      </c>
      <c r="C5" s="236" t="s">
        <v>121</v>
      </c>
      <c r="D5" s="237"/>
      <c r="E5" s="205">
        <f t="shared" ref="E5:E39" si="0">$B5/24</f>
        <v>-0.45833333333333331</v>
      </c>
      <c r="G5" s="853"/>
      <c r="H5" s="853"/>
      <c r="I5" s="853"/>
      <c r="J5" s="210"/>
      <c r="K5" s="849" t="str">
        <f>Sprache!$E$136</f>
        <v>Zeitzone des
Gastgeberlandes:</v>
      </c>
      <c r="L5" s="850" t="s">
        <v>132</v>
      </c>
      <c r="M5" s="211"/>
      <c r="N5" s="211"/>
    </row>
    <row r="6" spans="1:14" ht="15.75" thickBot="1" x14ac:dyDescent="0.3">
      <c r="B6" s="204">
        <v>-10</v>
      </c>
      <c r="C6" s="236" t="s">
        <v>122</v>
      </c>
      <c r="D6" s="237" t="s">
        <v>97</v>
      </c>
      <c r="E6" s="205">
        <f t="shared" si="0"/>
        <v>-0.41666666666666669</v>
      </c>
      <c r="G6" s="853"/>
      <c r="H6" s="853"/>
      <c r="I6" s="853"/>
      <c r="J6" s="210"/>
      <c r="K6" s="849"/>
      <c r="L6" s="851"/>
      <c r="M6" s="211"/>
      <c r="N6" s="211"/>
    </row>
    <row r="7" spans="1:14" x14ac:dyDescent="0.25">
      <c r="B7" s="204">
        <v>-9</v>
      </c>
      <c r="C7" s="236" t="s">
        <v>123</v>
      </c>
      <c r="D7" s="237" t="s">
        <v>98</v>
      </c>
      <c r="E7" s="205">
        <f t="shared" si="0"/>
        <v>-0.375</v>
      </c>
      <c r="G7" s="214"/>
      <c r="I7" s="209"/>
      <c r="J7" s="210"/>
      <c r="K7" s="210"/>
      <c r="L7" s="211"/>
      <c r="M7" s="211"/>
      <c r="N7" s="211"/>
    </row>
    <row r="8" spans="1:14" x14ac:dyDescent="0.25">
      <c r="B8" s="204">
        <v>-8</v>
      </c>
      <c r="C8" s="236" t="s">
        <v>124</v>
      </c>
      <c r="D8" s="237" t="s">
        <v>99</v>
      </c>
      <c r="E8" s="205">
        <f t="shared" si="0"/>
        <v>-0.33333333333333331</v>
      </c>
      <c r="I8" s="209"/>
      <c r="J8" s="210"/>
      <c r="K8" s="210"/>
      <c r="L8" s="211"/>
      <c r="M8" s="211"/>
      <c r="N8" s="211"/>
    </row>
    <row r="9" spans="1:14" x14ac:dyDescent="0.25">
      <c r="B9" s="204">
        <v>-7</v>
      </c>
      <c r="C9" s="236" t="s">
        <v>125</v>
      </c>
      <c r="D9" s="237" t="s">
        <v>100</v>
      </c>
      <c r="E9" s="205">
        <f t="shared" si="0"/>
        <v>-0.29166666666666669</v>
      </c>
      <c r="I9" s="209"/>
      <c r="J9" s="210"/>
      <c r="K9" s="210"/>
      <c r="L9" s="211"/>
      <c r="M9" s="211"/>
      <c r="N9" s="211"/>
    </row>
    <row r="10" spans="1:14" ht="15" customHeight="1" x14ac:dyDescent="0.25">
      <c r="B10" s="204">
        <v>-6</v>
      </c>
      <c r="C10" s="236" t="s">
        <v>126</v>
      </c>
      <c r="D10" s="237" t="s">
        <v>101</v>
      </c>
      <c r="E10" s="205">
        <f t="shared" si="0"/>
        <v>-0.25</v>
      </c>
      <c r="J10" s="210"/>
      <c r="K10" s="210"/>
      <c r="L10" s="211"/>
      <c r="M10" s="211"/>
      <c r="N10" s="211"/>
    </row>
    <row r="11" spans="1:14" x14ac:dyDescent="0.25">
      <c r="B11" s="204">
        <v>-5</v>
      </c>
      <c r="C11" s="236" t="s">
        <v>127</v>
      </c>
      <c r="D11" s="237" t="s">
        <v>102</v>
      </c>
      <c r="E11" s="205">
        <f t="shared" si="0"/>
        <v>-0.20833333333333334</v>
      </c>
      <c r="J11" s="209"/>
      <c r="K11" s="210"/>
      <c r="L11" s="211"/>
      <c r="M11" s="211"/>
      <c r="N11" s="211"/>
    </row>
    <row r="12" spans="1:14" x14ac:dyDescent="0.25">
      <c r="B12" s="204">
        <v>-4</v>
      </c>
      <c r="C12" s="236" t="s">
        <v>128</v>
      </c>
      <c r="D12" s="237" t="s">
        <v>103</v>
      </c>
      <c r="E12" s="205">
        <f t="shared" si="0"/>
        <v>-0.16666666666666666</v>
      </c>
      <c r="J12" s="210"/>
      <c r="K12" s="210"/>
      <c r="L12" s="211"/>
      <c r="M12" s="211"/>
      <c r="N12" s="211"/>
    </row>
    <row r="13" spans="1:14" x14ac:dyDescent="0.25">
      <c r="B13" s="204">
        <v>-3.5</v>
      </c>
      <c r="C13" s="236" t="s">
        <v>119</v>
      </c>
      <c r="D13" s="237" t="s">
        <v>104</v>
      </c>
      <c r="E13" s="205">
        <f t="shared" si="0"/>
        <v>-0.14583333333333334</v>
      </c>
      <c r="I13" s="209"/>
      <c r="J13" s="210"/>
      <c r="K13" s="210"/>
      <c r="L13" s="211"/>
      <c r="M13" s="211"/>
      <c r="N13" s="211"/>
    </row>
    <row r="14" spans="1:14" x14ac:dyDescent="0.25">
      <c r="B14" s="204">
        <v>-3</v>
      </c>
      <c r="C14" s="236" t="s">
        <v>129</v>
      </c>
      <c r="D14" s="237"/>
      <c r="E14" s="205">
        <f t="shared" si="0"/>
        <v>-0.125</v>
      </c>
      <c r="I14" s="209"/>
      <c r="J14" s="210"/>
      <c r="K14" s="210"/>
      <c r="L14" s="211"/>
      <c r="M14" s="211"/>
      <c r="N14" s="211"/>
    </row>
    <row r="15" spans="1:14" x14ac:dyDescent="0.25">
      <c r="B15" s="204">
        <v>-2</v>
      </c>
      <c r="C15" s="236" t="s">
        <v>130</v>
      </c>
      <c r="D15" s="237"/>
      <c r="E15" s="205">
        <f t="shared" si="0"/>
        <v>-8.3333333333333329E-2</v>
      </c>
      <c r="I15" s="209"/>
      <c r="J15" s="210"/>
      <c r="K15" s="210"/>
      <c r="L15" s="211"/>
      <c r="M15" s="211"/>
      <c r="N15" s="211"/>
    </row>
    <row r="16" spans="1:14" x14ac:dyDescent="0.25">
      <c r="B16" s="204">
        <v>-1</v>
      </c>
      <c r="C16" s="236" t="s">
        <v>131</v>
      </c>
      <c r="D16" s="237"/>
      <c r="E16" s="205">
        <f t="shared" si="0"/>
        <v>-4.1666666666666664E-2</v>
      </c>
      <c r="I16" s="209"/>
      <c r="J16" s="210"/>
      <c r="K16" s="210"/>
      <c r="L16" s="211"/>
      <c r="M16" s="211"/>
      <c r="N16" s="211"/>
    </row>
    <row r="17" spans="2:14" x14ac:dyDescent="0.25">
      <c r="B17" s="204">
        <v>0</v>
      </c>
      <c r="C17" s="236" t="s">
        <v>115</v>
      </c>
      <c r="D17" s="237" t="s">
        <v>105</v>
      </c>
      <c r="E17" s="205">
        <f t="shared" si="0"/>
        <v>0</v>
      </c>
      <c r="I17" s="209"/>
      <c r="J17" s="210"/>
      <c r="K17" s="210"/>
      <c r="L17" s="211"/>
      <c r="M17" s="211"/>
      <c r="N17" s="211"/>
    </row>
    <row r="18" spans="2:14" x14ac:dyDescent="0.25">
      <c r="B18" s="204">
        <v>1</v>
      </c>
      <c r="C18" s="236" t="s">
        <v>118</v>
      </c>
      <c r="D18" s="237" t="s">
        <v>106</v>
      </c>
      <c r="E18" s="205">
        <f t="shared" si="0"/>
        <v>4.1666666666666664E-2</v>
      </c>
      <c r="I18" s="207"/>
      <c r="J18" s="209"/>
      <c r="K18" s="210"/>
      <c r="L18" s="211"/>
      <c r="M18" s="211"/>
      <c r="N18" s="211"/>
    </row>
    <row r="19" spans="2:14" x14ac:dyDescent="0.25">
      <c r="B19" s="204">
        <v>2</v>
      </c>
      <c r="C19" s="236" t="s">
        <v>132</v>
      </c>
      <c r="D19" s="237" t="s">
        <v>562</v>
      </c>
      <c r="E19" s="205">
        <f t="shared" si="0"/>
        <v>8.3333333333333329E-2</v>
      </c>
      <c r="I19" s="209"/>
      <c r="J19" s="210"/>
      <c r="K19" s="210"/>
      <c r="L19" s="211"/>
      <c r="M19" s="211"/>
      <c r="N19" s="211"/>
    </row>
    <row r="20" spans="2:14" x14ac:dyDescent="0.25">
      <c r="B20" s="204">
        <v>3</v>
      </c>
      <c r="C20" s="236" t="s">
        <v>133</v>
      </c>
      <c r="D20" s="237" t="s">
        <v>107</v>
      </c>
      <c r="E20" s="205">
        <f t="shared" si="0"/>
        <v>0.125</v>
      </c>
      <c r="I20" s="209"/>
      <c r="J20" s="210"/>
      <c r="K20" s="210"/>
      <c r="L20" s="211"/>
      <c r="M20" s="211"/>
      <c r="N20" s="211"/>
    </row>
    <row r="21" spans="2:14" x14ac:dyDescent="0.25">
      <c r="B21" s="204">
        <v>3.5</v>
      </c>
      <c r="C21" s="471" t="s">
        <v>695</v>
      </c>
      <c r="D21" s="237" t="s">
        <v>114</v>
      </c>
      <c r="E21" s="205">
        <f t="shared" si="0"/>
        <v>0.14583333333333334</v>
      </c>
      <c r="I21" s="209"/>
      <c r="J21" s="210"/>
      <c r="K21" s="210"/>
      <c r="L21" s="211"/>
      <c r="M21" s="211"/>
      <c r="N21" s="211"/>
    </row>
    <row r="22" spans="2:14" x14ac:dyDescent="0.25">
      <c r="B22" s="204">
        <v>4</v>
      </c>
      <c r="C22" s="471" t="s">
        <v>696</v>
      </c>
      <c r="D22" s="237"/>
      <c r="E22" s="205">
        <f t="shared" si="0"/>
        <v>0.16666666666666666</v>
      </c>
      <c r="I22" s="209"/>
      <c r="J22" s="210"/>
      <c r="K22" s="210"/>
      <c r="L22" s="211"/>
      <c r="M22" s="211"/>
      <c r="N22" s="211"/>
    </row>
    <row r="23" spans="2:14" x14ac:dyDescent="0.25">
      <c r="B23" s="204">
        <v>4.5</v>
      </c>
      <c r="C23" s="471" t="s">
        <v>697</v>
      </c>
      <c r="D23" s="237"/>
      <c r="E23" s="205">
        <f t="shared" si="0"/>
        <v>0.1875</v>
      </c>
      <c r="I23" s="209"/>
      <c r="J23" s="210"/>
      <c r="K23" s="210"/>
      <c r="L23" s="211"/>
      <c r="M23" s="211"/>
      <c r="N23" s="211"/>
    </row>
    <row r="24" spans="2:14" x14ac:dyDescent="0.25">
      <c r="B24" s="204">
        <v>5</v>
      </c>
      <c r="C24" s="471" t="s">
        <v>698</v>
      </c>
      <c r="D24" s="237"/>
      <c r="E24" s="205">
        <f t="shared" si="0"/>
        <v>0.20833333333333334</v>
      </c>
      <c r="I24" s="209"/>
      <c r="J24" s="210"/>
      <c r="K24" s="210"/>
      <c r="L24" s="211"/>
      <c r="M24" s="211"/>
      <c r="N24" s="211"/>
    </row>
    <row r="25" spans="2:14" x14ac:dyDescent="0.25">
      <c r="B25" s="204">
        <v>5.5</v>
      </c>
      <c r="C25" s="471" t="s">
        <v>699</v>
      </c>
      <c r="D25" s="237" t="s">
        <v>113</v>
      </c>
      <c r="E25" s="205">
        <f t="shared" si="0"/>
        <v>0.22916666666666666</v>
      </c>
      <c r="I25" s="207"/>
      <c r="J25" s="209"/>
      <c r="K25" s="210"/>
      <c r="L25" s="211"/>
      <c r="M25" s="211"/>
      <c r="N25" s="211"/>
    </row>
    <row r="26" spans="2:14" x14ac:dyDescent="0.25">
      <c r="B26" s="204">
        <v>5.75</v>
      </c>
      <c r="C26" s="471" t="s">
        <v>700</v>
      </c>
      <c r="D26" s="237"/>
      <c r="E26" s="205">
        <f t="shared" si="0"/>
        <v>0.23958333333333334</v>
      </c>
      <c r="I26" s="209"/>
      <c r="J26" s="210"/>
      <c r="K26" s="210"/>
      <c r="L26" s="211"/>
      <c r="M26" s="211"/>
      <c r="N26" s="211"/>
    </row>
    <row r="27" spans="2:14" x14ac:dyDescent="0.25">
      <c r="B27" s="204">
        <v>6</v>
      </c>
      <c r="C27" s="471" t="s">
        <v>701</v>
      </c>
      <c r="D27" s="237"/>
      <c r="E27" s="205">
        <f t="shared" si="0"/>
        <v>0.25</v>
      </c>
      <c r="I27" s="209"/>
      <c r="J27" s="210"/>
      <c r="K27" s="210"/>
      <c r="L27" s="211"/>
      <c r="M27" s="211"/>
      <c r="N27" s="211"/>
    </row>
    <row r="28" spans="2:14" x14ac:dyDescent="0.25">
      <c r="B28" s="204">
        <v>6.5</v>
      </c>
      <c r="C28" s="471" t="s">
        <v>702</v>
      </c>
      <c r="D28" s="237"/>
      <c r="E28" s="205">
        <f t="shared" si="0"/>
        <v>0.27083333333333331</v>
      </c>
      <c r="I28" s="209"/>
      <c r="J28" s="210"/>
      <c r="K28" s="210"/>
      <c r="L28" s="211"/>
      <c r="M28" s="211"/>
      <c r="N28" s="211"/>
    </row>
    <row r="29" spans="2:14" x14ac:dyDescent="0.25">
      <c r="B29" s="204">
        <v>7</v>
      </c>
      <c r="C29" s="471" t="s">
        <v>703</v>
      </c>
      <c r="D29" s="237" t="s">
        <v>108</v>
      </c>
      <c r="E29" s="205">
        <f t="shared" si="0"/>
        <v>0.29166666666666669</v>
      </c>
      <c r="I29" s="209"/>
      <c r="J29" s="210"/>
      <c r="K29" s="210"/>
      <c r="L29" s="211"/>
      <c r="M29" s="211"/>
      <c r="N29" s="211"/>
    </row>
    <row r="30" spans="2:14" x14ac:dyDescent="0.25">
      <c r="B30" s="204">
        <v>8</v>
      </c>
      <c r="C30" s="471" t="s">
        <v>704</v>
      </c>
      <c r="D30" s="237" t="s">
        <v>109</v>
      </c>
      <c r="E30" s="205">
        <f t="shared" si="0"/>
        <v>0.33333333333333331</v>
      </c>
      <c r="I30" s="209"/>
      <c r="J30" s="210"/>
      <c r="K30" s="210"/>
      <c r="L30" s="211"/>
      <c r="M30" s="211"/>
      <c r="N30" s="211"/>
    </row>
    <row r="31" spans="2:14" x14ac:dyDescent="0.25">
      <c r="B31" s="204">
        <v>9</v>
      </c>
      <c r="C31" s="471" t="s">
        <v>705</v>
      </c>
      <c r="D31" s="237" t="s">
        <v>110</v>
      </c>
      <c r="E31" s="205">
        <f t="shared" si="0"/>
        <v>0.375</v>
      </c>
      <c r="I31" s="209"/>
      <c r="J31" s="210"/>
      <c r="K31" s="210"/>
      <c r="L31" s="211"/>
      <c r="M31" s="211"/>
      <c r="N31" s="211"/>
    </row>
    <row r="32" spans="2:14" x14ac:dyDescent="0.25">
      <c r="B32" s="204">
        <v>9.5</v>
      </c>
      <c r="C32" s="471" t="s">
        <v>706</v>
      </c>
      <c r="D32" s="237" t="s">
        <v>112</v>
      </c>
      <c r="E32" s="205">
        <f t="shared" si="0"/>
        <v>0.39583333333333331</v>
      </c>
      <c r="I32" s="207"/>
      <c r="J32" s="209"/>
      <c r="K32" s="210"/>
      <c r="L32" s="211"/>
      <c r="M32" s="211"/>
      <c r="N32" s="211"/>
    </row>
    <row r="33" spans="2:14" x14ac:dyDescent="0.25">
      <c r="B33" s="204">
        <v>10</v>
      </c>
      <c r="C33" s="471" t="s">
        <v>707</v>
      </c>
      <c r="D33" s="237"/>
      <c r="E33" s="205">
        <f t="shared" si="0"/>
        <v>0.41666666666666669</v>
      </c>
      <c r="I33" s="209"/>
      <c r="J33" s="210"/>
      <c r="K33" s="210"/>
      <c r="L33" s="211"/>
      <c r="M33" s="211"/>
      <c r="N33" s="211"/>
    </row>
    <row r="34" spans="2:14" x14ac:dyDescent="0.25">
      <c r="B34" s="204">
        <v>10.5</v>
      </c>
      <c r="C34" s="471" t="s">
        <v>708</v>
      </c>
      <c r="D34" s="237"/>
      <c r="E34" s="205">
        <f t="shared" si="0"/>
        <v>0.4375</v>
      </c>
      <c r="I34" s="209"/>
      <c r="J34" s="210"/>
      <c r="K34" s="210"/>
      <c r="L34" s="211"/>
      <c r="M34" s="211"/>
      <c r="N34" s="211"/>
    </row>
    <row r="35" spans="2:14" x14ac:dyDescent="0.25">
      <c r="B35" s="204">
        <v>11</v>
      </c>
      <c r="C35" s="471" t="s">
        <v>709</v>
      </c>
      <c r="D35" s="237"/>
      <c r="E35" s="205">
        <f t="shared" si="0"/>
        <v>0.45833333333333331</v>
      </c>
      <c r="I35" s="209"/>
      <c r="J35" s="210"/>
      <c r="K35" s="210"/>
      <c r="L35" s="211"/>
      <c r="M35" s="211"/>
      <c r="N35" s="211"/>
    </row>
    <row r="36" spans="2:14" x14ac:dyDescent="0.25">
      <c r="B36" s="204">
        <v>12</v>
      </c>
      <c r="C36" s="471" t="s">
        <v>710</v>
      </c>
      <c r="D36" s="237" t="s">
        <v>111</v>
      </c>
      <c r="E36" s="205">
        <f t="shared" si="0"/>
        <v>0.5</v>
      </c>
      <c r="I36" s="209"/>
      <c r="J36" s="210"/>
      <c r="K36" s="210"/>
      <c r="L36" s="211"/>
      <c r="M36" s="211"/>
      <c r="N36" s="211"/>
    </row>
    <row r="37" spans="2:14" x14ac:dyDescent="0.25">
      <c r="B37" s="204">
        <v>12.75</v>
      </c>
      <c r="C37" s="471" t="s">
        <v>711</v>
      </c>
      <c r="D37" s="237"/>
      <c r="E37" s="205">
        <f t="shared" si="0"/>
        <v>0.53125</v>
      </c>
      <c r="I37" s="209"/>
      <c r="J37" s="210"/>
      <c r="K37" s="210"/>
      <c r="L37" s="211"/>
      <c r="M37" s="211"/>
      <c r="N37" s="211"/>
    </row>
    <row r="38" spans="2:14" x14ac:dyDescent="0.25">
      <c r="B38" s="204">
        <v>13</v>
      </c>
      <c r="C38" s="471" t="s">
        <v>712</v>
      </c>
      <c r="D38" s="237"/>
      <c r="E38" s="205">
        <f t="shared" si="0"/>
        <v>0.54166666666666663</v>
      </c>
      <c r="I38" s="209"/>
      <c r="J38" s="210"/>
      <c r="K38" s="210"/>
      <c r="L38" s="211"/>
      <c r="M38" s="211"/>
      <c r="N38" s="211"/>
    </row>
    <row r="39" spans="2:14" x14ac:dyDescent="0.25">
      <c r="B39" s="204">
        <v>14</v>
      </c>
      <c r="C39" s="472" t="s">
        <v>713</v>
      </c>
      <c r="D39" s="473"/>
      <c r="E39" s="205">
        <f t="shared" si="0"/>
        <v>0.58333333333333337</v>
      </c>
      <c r="I39" s="207"/>
      <c r="J39" s="210"/>
      <c r="K39" s="210"/>
      <c r="L39" s="211"/>
      <c r="M39" s="211"/>
      <c r="N39" s="211"/>
    </row>
    <row r="40" spans="2:14" x14ac:dyDescent="0.25">
      <c r="I40" s="209"/>
      <c r="J40" s="210"/>
      <c r="K40" s="210"/>
      <c r="L40" s="211"/>
      <c r="M40" s="211"/>
      <c r="N40" s="211"/>
    </row>
    <row r="41" spans="2:14" x14ac:dyDescent="0.25">
      <c r="I41" s="209"/>
      <c r="J41" s="210"/>
      <c r="K41" s="210"/>
      <c r="L41" s="211"/>
      <c r="M41" s="211"/>
      <c r="N41" s="211"/>
    </row>
    <row r="42" spans="2:14" hidden="1" x14ac:dyDescent="0.25">
      <c r="I42" s="209"/>
      <c r="J42" s="210"/>
      <c r="K42" s="210"/>
      <c r="L42" s="211"/>
      <c r="M42" s="211"/>
      <c r="N42" s="211"/>
    </row>
    <row r="43" spans="2:14" hidden="1" x14ac:dyDescent="0.25">
      <c r="I43" s="209"/>
      <c r="J43" s="210"/>
      <c r="K43" s="210"/>
      <c r="L43" s="211"/>
      <c r="M43" s="211"/>
      <c r="N43" s="211"/>
    </row>
    <row r="44" spans="2:14" hidden="1" x14ac:dyDescent="0.25">
      <c r="I44" s="209"/>
      <c r="J44" s="210"/>
      <c r="K44" s="210"/>
      <c r="L44" s="211"/>
      <c r="M44" s="211"/>
      <c r="N44" s="211"/>
    </row>
    <row r="45" spans="2:14" hidden="1" x14ac:dyDescent="0.25">
      <c r="I45" s="209"/>
      <c r="J45" s="210"/>
      <c r="K45" s="210"/>
      <c r="L45" s="211"/>
      <c r="M45" s="211"/>
      <c r="N45" s="211"/>
    </row>
    <row r="46" spans="2:14" hidden="1" x14ac:dyDescent="0.25">
      <c r="I46" s="207"/>
      <c r="J46" s="209"/>
      <c r="K46" s="210"/>
      <c r="L46" s="211"/>
      <c r="M46" s="211"/>
      <c r="N46" s="211"/>
    </row>
    <row r="47" spans="2:14" hidden="1" x14ac:dyDescent="0.25">
      <c r="I47" s="209"/>
      <c r="J47" s="210"/>
      <c r="K47" s="210"/>
      <c r="L47" s="211"/>
      <c r="M47" s="211"/>
      <c r="N47" s="211"/>
    </row>
    <row r="48" spans="2:14" hidden="1" x14ac:dyDescent="0.25">
      <c r="I48" s="209"/>
      <c r="J48" s="210"/>
      <c r="K48" s="210"/>
      <c r="L48" s="211"/>
      <c r="M48" s="211"/>
      <c r="N48" s="211"/>
    </row>
    <row r="49" spans="9:14" hidden="1" x14ac:dyDescent="0.25">
      <c r="I49" s="209"/>
      <c r="J49" s="210"/>
      <c r="K49" s="210"/>
      <c r="L49" s="211"/>
      <c r="M49" s="211"/>
      <c r="N49" s="211"/>
    </row>
    <row r="50" spans="9:14" hidden="1" x14ac:dyDescent="0.25">
      <c r="I50" s="209"/>
      <c r="J50" s="210"/>
      <c r="K50" s="210"/>
      <c r="L50" s="211"/>
      <c r="M50" s="211"/>
      <c r="N50" s="211"/>
    </row>
    <row r="51" spans="9:14" hidden="1" x14ac:dyDescent="0.25">
      <c r="I51" s="209"/>
      <c r="J51" s="210"/>
      <c r="K51" s="210"/>
      <c r="L51" s="211"/>
      <c r="M51" s="211"/>
      <c r="N51" s="211"/>
    </row>
    <row r="52" spans="9:14" hidden="1" x14ac:dyDescent="0.25">
      <c r="I52" s="209"/>
      <c r="J52" s="210"/>
      <c r="K52" s="210"/>
      <c r="L52" s="211"/>
      <c r="M52" s="211"/>
      <c r="N52" s="211"/>
    </row>
    <row r="53" spans="9:14" hidden="1" x14ac:dyDescent="0.25">
      <c r="I53" s="207"/>
      <c r="J53" s="209"/>
      <c r="K53" s="210"/>
      <c r="L53" s="211"/>
      <c r="M53" s="211"/>
      <c r="N53" s="211"/>
    </row>
    <row r="54" spans="9:14" hidden="1" x14ac:dyDescent="0.25">
      <c r="I54" s="209"/>
      <c r="J54" s="210"/>
      <c r="K54" s="210"/>
      <c r="L54" s="211"/>
      <c r="M54" s="211"/>
      <c r="N54" s="211"/>
    </row>
    <row r="55" spans="9:14" hidden="1" x14ac:dyDescent="0.25">
      <c r="I55" s="209"/>
      <c r="J55" s="210"/>
      <c r="K55" s="210"/>
      <c r="L55" s="211"/>
      <c r="M55" s="211"/>
      <c r="N55" s="211"/>
    </row>
    <row r="56" spans="9:14" hidden="1" x14ac:dyDescent="0.25">
      <c r="I56" s="209"/>
      <c r="J56" s="210"/>
      <c r="K56" s="210"/>
      <c r="L56" s="211"/>
      <c r="M56" s="211"/>
      <c r="N56" s="211"/>
    </row>
    <row r="57" spans="9:14" hidden="1" x14ac:dyDescent="0.25">
      <c r="I57" s="209"/>
      <c r="J57" s="210"/>
      <c r="K57" s="210"/>
      <c r="L57" s="211"/>
      <c r="M57" s="211"/>
      <c r="N57" s="211"/>
    </row>
    <row r="58" spans="9:14" hidden="1" x14ac:dyDescent="0.25">
      <c r="I58" s="209"/>
      <c r="J58" s="210"/>
      <c r="K58" s="210"/>
      <c r="L58" s="211"/>
      <c r="M58" s="211"/>
      <c r="N58" s="211"/>
    </row>
    <row r="59" spans="9:14" hidden="1" x14ac:dyDescent="0.25">
      <c r="I59" s="209"/>
      <c r="J59" s="210"/>
      <c r="K59" s="210"/>
      <c r="L59" s="211"/>
      <c r="M59" s="211"/>
      <c r="N59" s="211"/>
    </row>
    <row r="60" spans="9:14" hidden="1" x14ac:dyDescent="0.25">
      <c r="I60" s="212"/>
      <c r="J60" s="209"/>
      <c r="K60" s="210"/>
      <c r="L60" s="211"/>
      <c r="M60" s="211"/>
      <c r="N60" s="211"/>
    </row>
    <row r="61" spans="9:14" hidden="1" x14ac:dyDescent="0.25">
      <c r="I61" s="209"/>
      <c r="J61" s="210"/>
      <c r="K61" s="210"/>
      <c r="L61" s="211"/>
      <c r="M61" s="211"/>
      <c r="N61" s="211"/>
    </row>
    <row r="62" spans="9:14" hidden="1" x14ac:dyDescent="0.25">
      <c r="I62" s="209"/>
      <c r="J62" s="210"/>
      <c r="K62" s="210"/>
      <c r="L62" s="211"/>
      <c r="M62" s="211"/>
      <c r="N62" s="211"/>
    </row>
    <row r="63" spans="9:14" hidden="1" x14ac:dyDescent="0.25">
      <c r="I63" s="209"/>
      <c r="J63" s="210"/>
      <c r="K63" s="210"/>
      <c r="L63" s="211"/>
      <c r="M63" s="211"/>
      <c r="N63" s="211"/>
    </row>
    <row r="64" spans="9:14" hidden="1" x14ac:dyDescent="0.25">
      <c r="I64" s="209"/>
      <c r="J64" s="210"/>
      <c r="K64" s="210"/>
      <c r="L64" s="211"/>
      <c r="M64" s="211"/>
      <c r="N64" s="211"/>
    </row>
    <row r="65" spans="9:14" hidden="1" x14ac:dyDescent="0.25">
      <c r="I65" s="209"/>
      <c r="J65" s="210"/>
      <c r="K65" s="210"/>
      <c r="L65" s="211"/>
      <c r="M65" s="211"/>
      <c r="N65" s="211"/>
    </row>
    <row r="66" spans="9:14" hidden="1" x14ac:dyDescent="0.25">
      <c r="I66" s="209"/>
      <c r="J66" s="210"/>
      <c r="K66" s="210"/>
      <c r="L66" s="211"/>
      <c r="M66" s="211"/>
      <c r="N66" s="211"/>
    </row>
    <row r="67" spans="9:14" hidden="1" x14ac:dyDescent="0.25">
      <c r="I67" s="209"/>
      <c r="J67" s="210"/>
      <c r="K67" s="210"/>
      <c r="L67" s="211"/>
      <c r="M67" s="211"/>
      <c r="N67" s="211"/>
    </row>
    <row r="68" spans="9:14" hidden="1" x14ac:dyDescent="0.25">
      <c r="I68" s="209"/>
      <c r="J68" s="210"/>
      <c r="K68" s="210"/>
      <c r="L68" s="211"/>
      <c r="M68" s="211"/>
      <c r="N68" s="211"/>
    </row>
    <row r="69" spans="9:14" hidden="1" x14ac:dyDescent="0.25">
      <c r="I69" s="212"/>
      <c r="J69" s="209"/>
      <c r="K69" s="210"/>
      <c r="L69" s="211"/>
      <c r="M69" s="211"/>
      <c r="N69" s="211"/>
    </row>
    <row r="70" spans="9:14" hidden="1" x14ac:dyDescent="0.25">
      <c r="I70" s="209"/>
      <c r="J70" s="210"/>
      <c r="K70" s="210"/>
      <c r="L70" s="211"/>
      <c r="M70" s="211"/>
      <c r="N70" s="211"/>
    </row>
    <row r="71" spans="9:14" hidden="1" x14ac:dyDescent="0.25">
      <c r="I71" s="209"/>
      <c r="J71" s="210"/>
      <c r="K71" s="210"/>
      <c r="L71" s="211"/>
      <c r="M71" s="211"/>
      <c r="N71" s="211"/>
    </row>
    <row r="72" spans="9:14" hidden="1" x14ac:dyDescent="0.25">
      <c r="I72" s="209"/>
      <c r="J72" s="210"/>
      <c r="K72" s="210"/>
      <c r="L72" s="211"/>
      <c r="M72" s="211"/>
      <c r="N72" s="211"/>
    </row>
    <row r="73" spans="9:14" hidden="1" x14ac:dyDescent="0.25">
      <c r="I73" s="209"/>
      <c r="J73" s="210"/>
      <c r="K73" s="210"/>
      <c r="L73" s="211"/>
      <c r="M73" s="211"/>
      <c r="N73" s="211"/>
    </row>
    <row r="74" spans="9:14" hidden="1" x14ac:dyDescent="0.25">
      <c r="I74" s="212"/>
      <c r="J74" s="209"/>
      <c r="K74" s="210"/>
      <c r="L74" s="211"/>
      <c r="M74" s="211"/>
      <c r="N74" s="211"/>
    </row>
    <row r="75" spans="9:14" hidden="1" x14ac:dyDescent="0.25">
      <c r="I75" s="209"/>
      <c r="J75" s="210"/>
      <c r="K75" s="210"/>
      <c r="L75" s="211"/>
      <c r="M75" s="211"/>
      <c r="N75" s="211"/>
    </row>
    <row r="76" spans="9:14" hidden="1" x14ac:dyDescent="0.25">
      <c r="I76" s="209"/>
      <c r="J76" s="210"/>
      <c r="K76" s="210"/>
      <c r="L76" s="211"/>
      <c r="M76" s="211"/>
      <c r="N76" s="211"/>
    </row>
    <row r="77" spans="9:14" hidden="1" x14ac:dyDescent="0.25">
      <c r="I77" s="212"/>
      <c r="J77" s="209"/>
      <c r="K77" s="210"/>
      <c r="L77" s="211"/>
      <c r="M77" s="211"/>
      <c r="N77" s="211"/>
    </row>
    <row r="78" spans="9:14" hidden="1" x14ac:dyDescent="0.25">
      <c r="I78" s="209"/>
      <c r="J78" s="210"/>
      <c r="K78" s="210"/>
      <c r="L78" s="211"/>
      <c r="M78" s="211"/>
      <c r="N78" s="211"/>
    </row>
    <row r="79" spans="9:14" hidden="1" x14ac:dyDescent="0.25">
      <c r="I79" s="212"/>
      <c r="J79" s="209"/>
      <c r="K79" s="210"/>
      <c r="L79" s="211"/>
      <c r="M79" s="211"/>
      <c r="N79" s="211"/>
    </row>
    <row r="80" spans="9:14" hidden="1" x14ac:dyDescent="0.25">
      <c r="I80" s="209"/>
      <c r="J80" s="210"/>
      <c r="K80" s="210"/>
      <c r="L80" s="211"/>
      <c r="M80" s="211"/>
      <c r="N80" s="211"/>
    </row>
  </sheetData>
  <sheetProtection sheet="1" selectLockedCells="1"/>
  <mergeCells count="4">
    <mergeCell ref="K5:K6"/>
    <mergeCell ref="L5:L6"/>
    <mergeCell ref="A1:F1"/>
    <mergeCell ref="G4:I6"/>
  </mergeCells>
  <conditionalFormatting sqref="C4:D20 D21:D39">
    <cfRule type="expression" dxfId="4" priority="37">
      <formula>$H$1=$C4</formula>
    </cfRule>
  </conditionalFormatting>
  <conditionalFormatting sqref="C21:C39">
    <cfRule type="expression" dxfId="3" priority="1">
      <formula>$H$1=$C21</formula>
    </cfRule>
  </conditionalFormatting>
  <dataValidations count="2">
    <dataValidation type="list" allowBlank="1" showErrorMessage="1" sqref="H1" xr:uid="{52B6EB8C-8467-41D2-82DD-6B530D38FCA1}">
      <formula1>$C$4:$C$39</formula1>
    </dataValidation>
    <dataValidation type="list" allowBlank="1" showInputMessage="1" showErrorMessage="1" sqref="L5" xr:uid="{F9B5CCDB-151C-4B98-BE33-DFC7FE8D7061}">
      <formula1>$C$4:$C$39</formula1>
    </dataValidation>
  </dataValidations>
  <pageMargins left="0.7" right="0.7" top="0.78740157499999996" bottom="0.78740157499999996"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741ED-A29A-484E-BAC9-80AD4AD7FDE4}">
  <sheetPr codeName="Tabelle14"/>
  <dimension ref="A1:U55"/>
  <sheetViews>
    <sheetView showGridLines="0" showRowColHeaders="0" workbookViewId="0">
      <selection activeCell="A37" sqref="A37:XFD1048576"/>
    </sheetView>
  </sheetViews>
  <sheetFormatPr baseColWidth="10" defaultColWidth="0" defaultRowHeight="15" zeroHeight="1" x14ac:dyDescent="0.25"/>
  <cols>
    <col min="1" max="1" width="5.140625" customWidth="1"/>
    <col min="2" max="2" width="8" customWidth="1"/>
    <col min="3" max="7" width="11.42578125" customWidth="1"/>
    <col min="8" max="8" width="16.140625" customWidth="1"/>
    <col min="9" max="9" width="15.140625" customWidth="1"/>
    <col min="10" max="10" width="6" customWidth="1"/>
    <col min="11" max="19" width="11.42578125" customWidth="1"/>
    <col min="20" max="20" width="6.5703125" customWidth="1"/>
    <col min="21" max="21" width="11.42578125" customWidth="1"/>
    <col min="22" max="16384" width="11.42578125" hidden="1"/>
  </cols>
  <sheetData>
    <row r="1" spans="2:20" ht="15.75" thickBot="1" x14ac:dyDescent="0.3"/>
    <row r="2" spans="2:20" ht="26.25" x14ac:dyDescent="0.4">
      <c r="B2" s="151"/>
      <c r="C2" s="854" t="s">
        <v>45</v>
      </c>
      <c r="D2" s="854"/>
      <c r="E2" s="854"/>
      <c r="F2" s="854"/>
      <c r="G2" s="854"/>
      <c r="H2" s="854"/>
      <c r="I2" s="152"/>
      <c r="K2" s="151"/>
      <c r="L2" s="854" t="s">
        <v>264</v>
      </c>
      <c r="M2" s="854"/>
      <c r="N2" s="854"/>
      <c r="O2" s="854"/>
      <c r="P2" s="854"/>
      <c r="Q2" s="854"/>
      <c r="R2" s="161"/>
      <c r="S2" s="161"/>
      <c r="T2" s="152"/>
    </row>
    <row r="3" spans="2:20" x14ac:dyDescent="0.25">
      <c r="B3" s="153"/>
      <c r="C3" s="154"/>
      <c r="D3" s="154"/>
      <c r="E3" s="154"/>
      <c r="F3" s="154"/>
      <c r="G3" s="154"/>
      <c r="H3" s="154"/>
      <c r="I3" s="155"/>
      <c r="K3" s="153"/>
      <c r="L3" s="154"/>
      <c r="M3" s="154"/>
      <c r="N3" s="154"/>
      <c r="O3" s="154"/>
      <c r="P3" s="154"/>
      <c r="Q3" s="154"/>
      <c r="R3" s="154"/>
      <c r="S3" s="154"/>
      <c r="T3" s="155"/>
    </row>
    <row r="4" spans="2:20" x14ac:dyDescent="0.25">
      <c r="B4" s="153"/>
      <c r="C4" s="154"/>
      <c r="D4" s="154"/>
      <c r="E4" s="154"/>
      <c r="F4" s="154"/>
      <c r="G4" s="154"/>
      <c r="H4" s="154"/>
      <c r="I4" s="155"/>
      <c r="K4" s="153"/>
      <c r="L4" s="154"/>
      <c r="M4" s="154"/>
      <c r="N4" s="150"/>
      <c r="O4" s="150"/>
      <c r="P4" s="150"/>
      <c r="Q4" s="150"/>
      <c r="R4" s="150"/>
      <c r="S4" s="150"/>
      <c r="T4" s="155"/>
    </row>
    <row r="5" spans="2:20" ht="18.75" x14ac:dyDescent="0.3">
      <c r="B5" s="153"/>
      <c r="C5" s="156" t="s">
        <v>253</v>
      </c>
      <c r="D5" s="154"/>
      <c r="E5" s="154"/>
      <c r="F5" s="154"/>
      <c r="G5" s="154"/>
      <c r="H5" s="154"/>
      <c r="I5" s="155"/>
      <c r="K5" s="153"/>
      <c r="L5" s="156" t="s">
        <v>265</v>
      </c>
      <c r="M5" s="154"/>
      <c r="N5" s="150"/>
      <c r="O5" s="150"/>
      <c r="P5" s="150"/>
      <c r="Q5" s="150"/>
      <c r="R5" s="150"/>
      <c r="S5" s="150"/>
      <c r="T5" s="155"/>
    </row>
    <row r="6" spans="2:20" x14ac:dyDescent="0.25">
      <c r="B6" s="153"/>
      <c r="C6" s="154"/>
      <c r="D6" s="154"/>
      <c r="E6" s="154"/>
      <c r="F6" s="154"/>
      <c r="G6" s="154"/>
      <c r="H6" s="154"/>
      <c r="I6" s="155"/>
      <c r="K6" s="153"/>
      <c r="L6" s="154"/>
      <c r="M6" s="154"/>
      <c r="N6" s="150"/>
      <c r="O6" s="150"/>
      <c r="P6" s="150"/>
      <c r="Q6" s="150"/>
      <c r="R6" s="150"/>
      <c r="S6" s="150"/>
      <c r="T6" s="155"/>
    </row>
    <row r="7" spans="2:20" x14ac:dyDescent="0.25">
      <c r="B7" s="153"/>
      <c r="C7" s="157" t="s">
        <v>24</v>
      </c>
      <c r="D7" s="154"/>
      <c r="E7" s="154"/>
      <c r="F7" s="154"/>
      <c r="G7" s="154"/>
      <c r="H7" s="154"/>
      <c r="I7" s="155"/>
      <c r="K7" s="153"/>
      <c r="L7" s="157" t="s">
        <v>24</v>
      </c>
      <c r="M7" s="154"/>
      <c r="N7" s="150"/>
      <c r="O7" s="150"/>
      <c r="P7" s="150"/>
      <c r="Q7" s="150"/>
      <c r="R7" s="150"/>
      <c r="S7" s="150"/>
      <c r="T7" s="155"/>
    </row>
    <row r="8" spans="2:20" x14ac:dyDescent="0.25">
      <c r="B8" s="153"/>
      <c r="C8" s="154" t="s">
        <v>651</v>
      </c>
      <c r="D8" s="154"/>
      <c r="E8" s="154"/>
      <c r="F8" s="154"/>
      <c r="G8" s="154"/>
      <c r="H8" s="154"/>
      <c r="I8" s="155"/>
      <c r="K8" s="153"/>
      <c r="L8" s="154" t="s">
        <v>646</v>
      </c>
      <c r="M8" s="154"/>
      <c r="N8" s="150"/>
      <c r="O8" s="150"/>
      <c r="P8" s="150"/>
      <c r="Q8" s="150"/>
      <c r="R8" s="150"/>
      <c r="S8" s="150"/>
      <c r="T8" s="155"/>
    </row>
    <row r="9" spans="2:20" x14ac:dyDescent="0.25">
      <c r="B9" s="153"/>
      <c r="C9" s="154"/>
      <c r="D9" s="154"/>
      <c r="E9" s="154"/>
      <c r="F9" s="154"/>
      <c r="G9" s="154"/>
      <c r="H9" s="154"/>
      <c r="I9" s="155"/>
      <c r="K9" s="153"/>
      <c r="L9" s="154"/>
      <c r="M9" s="154"/>
      <c r="N9" s="150"/>
      <c r="O9" s="150"/>
      <c r="P9" s="150"/>
      <c r="Q9" s="150"/>
      <c r="R9" s="150"/>
      <c r="S9" s="150"/>
      <c r="T9" s="155"/>
    </row>
    <row r="10" spans="2:20" x14ac:dyDescent="0.25">
      <c r="B10" s="153"/>
      <c r="C10" s="157" t="s">
        <v>25</v>
      </c>
      <c r="D10" s="154"/>
      <c r="E10" s="154"/>
      <c r="F10" s="154"/>
      <c r="G10" s="154"/>
      <c r="H10" s="154"/>
      <c r="I10" s="155"/>
      <c r="K10" s="153"/>
      <c r="L10" s="157" t="s">
        <v>25</v>
      </c>
      <c r="M10" s="154"/>
      <c r="N10" s="150"/>
      <c r="O10" s="150"/>
      <c r="P10" s="150"/>
      <c r="Q10" s="150"/>
      <c r="R10" s="150"/>
      <c r="S10" s="150"/>
      <c r="T10" s="155"/>
    </row>
    <row r="11" spans="2:20" x14ac:dyDescent="0.25">
      <c r="B11" s="153"/>
      <c r="C11" s="154" t="s">
        <v>652</v>
      </c>
      <c r="D11" s="154"/>
      <c r="E11" s="154"/>
      <c r="F11" s="154"/>
      <c r="G11" s="154"/>
      <c r="H11" s="154"/>
      <c r="I11" s="155"/>
      <c r="K11" s="153"/>
      <c r="L11" s="154" t="s">
        <v>647</v>
      </c>
      <c r="M11" s="154"/>
      <c r="N11" s="150"/>
      <c r="O11" s="150"/>
      <c r="P11" s="150"/>
      <c r="Q11" s="150"/>
      <c r="R11" s="150"/>
      <c r="S11" s="150"/>
      <c r="T11" s="155"/>
    </row>
    <row r="12" spans="2:20" x14ac:dyDescent="0.25">
      <c r="B12" s="153"/>
      <c r="C12" s="154"/>
      <c r="D12" s="154"/>
      <c r="E12" s="154"/>
      <c r="F12" s="154"/>
      <c r="G12" s="154"/>
      <c r="H12" s="154"/>
      <c r="I12" s="155"/>
      <c r="K12" s="153"/>
      <c r="L12" s="154"/>
      <c r="M12" s="154"/>
      <c r="N12" s="150"/>
      <c r="O12" s="150"/>
      <c r="P12" s="150"/>
      <c r="Q12" s="150"/>
      <c r="R12" s="150"/>
      <c r="S12" s="150"/>
      <c r="T12" s="155"/>
    </row>
    <row r="13" spans="2:20" x14ac:dyDescent="0.25">
      <c r="B13" s="153"/>
      <c r="C13" s="157" t="s">
        <v>26</v>
      </c>
      <c r="D13" s="154"/>
      <c r="E13" s="154"/>
      <c r="F13" s="154"/>
      <c r="G13" s="154"/>
      <c r="H13" s="154"/>
      <c r="I13" s="155"/>
      <c r="K13" s="153"/>
      <c r="L13" s="157" t="s">
        <v>26</v>
      </c>
      <c r="M13" s="154"/>
      <c r="N13" s="150"/>
      <c r="O13" s="150"/>
      <c r="P13" s="150"/>
      <c r="Q13" s="150"/>
      <c r="R13" s="150"/>
      <c r="S13" s="150"/>
      <c r="T13" s="155"/>
    </row>
    <row r="14" spans="2:20" x14ac:dyDescent="0.25">
      <c r="B14" s="153"/>
      <c r="C14" s="154" t="s">
        <v>567</v>
      </c>
      <c r="D14" s="154"/>
      <c r="E14" s="154"/>
      <c r="F14" s="154"/>
      <c r="G14" s="154"/>
      <c r="H14" s="154"/>
      <c r="I14" s="155"/>
      <c r="K14" s="153"/>
      <c r="L14" s="154" t="s">
        <v>566</v>
      </c>
      <c r="M14" s="154"/>
      <c r="N14" s="150"/>
      <c r="O14" s="150"/>
      <c r="P14" s="150"/>
      <c r="Q14" s="150"/>
      <c r="R14" s="150"/>
      <c r="S14" s="150"/>
      <c r="T14" s="155"/>
    </row>
    <row r="15" spans="2:20" x14ac:dyDescent="0.25">
      <c r="B15" s="153"/>
      <c r="C15" s="154" t="s">
        <v>714</v>
      </c>
      <c r="D15" s="154"/>
      <c r="E15" s="154"/>
      <c r="F15" s="154"/>
      <c r="G15" s="154"/>
      <c r="H15" s="154"/>
      <c r="I15" s="155"/>
      <c r="K15" s="153"/>
      <c r="L15" s="154" t="s">
        <v>648</v>
      </c>
      <c r="M15" s="154"/>
      <c r="N15" s="150"/>
      <c r="O15" s="150"/>
      <c r="P15" s="150"/>
      <c r="Q15" s="150"/>
      <c r="R15" s="150"/>
      <c r="S15" s="150"/>
      <c r="T15" s="155"/>
    </row>
    <row r="16" spans="2:20" x14ac:dyDescent="0.25">
      <c r="B16" s="153"/>
      <c r="C16" s="154"/>
      <c r="D16" s="154"/>
      <c r="E16" s="154"/>
      <c r="F16" s="154"/>
      <c r="G16" s="154"/>
      <c r="H16" s="154"/>
      <c r="I16" s="155"/>
      <c r="K16" s="153"/>
      <c r="L16" s="154"/>
      <c r="M16" s="154"/>
      <c r="N16" s="150"/>
      <c r="O16" s="150"/>
      <c r="P16" s="150"/>
      <c r="Q16" s="150"/>
      <c r="R16" s="150"/>
      <c r="S16" s="150"/>
      <c r="T16" s="155"/>
    </row>
    <row r="17" spans="2:20" x14ac:dyDescent="0.25">
      <c r="B17" s="153"/>
      <c r="C17" s="157" t="s">
        <v>27</v>
      </c>
      <c r="D17" s="154"/>
      <c r="E17" s="154"/>
      <c r="F17" s="154"/>
      <c r="G17" s="154"/>
      <c r="H17" s="154"/>
      <c r="I17" s="155"/>
      <c r="K17" s="153"/>
      <c r="L17" s="157" t="s">
        <v>27</v>
      </c>
      <c r="M17" s="154"/>
      <c r="N17" s="150"/>
      <c r="O17" s="150"/>
      <c r="P17" s="150"/>
      <c r="Q17" s="150"/>
      <c r="R17" s="150"/>
      <c r="S17" s="150"/>
      <c r="T17" s="155"/>
    </row>
    <row r="18" spans="2:20" x14ac:dyDescent="0.25">
      <c r="B18" s="153"/>
      <c r="C18" s="154" t="s">
        <v>653</v>
      </c>
      <c r="D18" s="154"/>
      <c r="E18" s="154"/>
      <c r="F18" s="154"/>
      <c r="G18" s="154"/>
      <c r="H18" s="154"/>
      <c r="I18" s="155"/>
      <c r="K18" s="153"/>
      <c r="L18" s="154" t="s">
        <v>649</v>
      </c>
      <c r="M18" s="154"/>
      <c r="N18" s="150"/>
      <c r="O18" s="150"/>
      <c r="P18" s="150"/>
      <c r="Q18" s="150"/>
      <c r="R18" s="150"/>
      <c r="S18" s="150"/>
      <c r="T18" s="155"/>
    </row>
    <row r="19" spans="2:20" x14ac:dyDescent="0.25">
      <c r="B19" s="153"/>
      <c r="C19" s="154" t="s">
        <v>565</v>
      </c>
      <c r="D19" s="154"/>
      <c r="E19" s="154"/>
      <c r="F19" s="154"/>
      <c r="G19" s="154"/>
      <c r="H19" s="154"/>
      <c r="I19" s="155"/>
      <c r="K19" s="153"/>
      <c r="L19" s="154" t="s">
        <v>564</v>
      </c>
      <c r="M19" s="154"/>
      <c r="N19" s="150"/>
      <c r="O19" s="150"/>
      <c r="P19" s="150"/>
      <c r="Q19" s="150"/>
      <c r="R19" s="150"/>
      <c r="S19" s="150"/>
      <c r="T19" s="155"/>
    </row>
    <row r="20" spans="2:20" x14ac:dyDescent="0.25">
      <c r="B20" s="153"/>
      <c r="C20" s="154"/>
      <c r="D20" s="154"/>
      <c r="E20" s="154"/>
      <c r="F20" s="154"/>
      <c r="G20" s="154"/>
      <c r="H20" s="154"/>
      <c r="I20" s="155"/>
      <c r="K20" s="153"/>
      <c r="L20" s="154"/>
      <c r="M20" s="154"/>
      <c r="N20" s="150"/>
      <c r="O20" s="150"/>
      <c r="P20" s="150"/>
      <c r="Q20" s="150"/>
      <c r="R20" s="150"/>
      <c r="S20" s="150"/>
      <c r="T20" s="155"/>
    </row>
    <row r="21" spans="2:20" x14ac:dyDescent="0.25">
      <c r="B21" s="153"/>
      <c r="C21" s="154"/>
      <c r="D21" s="154"/>
      <c r="E21" s="154"/>
      <c r="F21" s="154"/>
      <c r="G21" s="154"/>
      <c r="H21" s="154"/>
      <c r="I21" s="155"/>
      <c r="K21" s="153"/>
      <c r="L21" s="154"/>
      <c r="M21" s="154"/>
      <c r="N21" s="150"/>
      <c r="O21" s="150"/>
      <c r="P21" s="150"/>
      <c r="Q21" s="150"/>
      <c r="R21" s="150"/>
      <c r="S21" s="150"/>
      <c r="T21" s="155"/>
    </row>
    <row r="22" spans="2:20" ht="18.75" x14ac:dyDescent="0.3">
      <c r="B22" s="153"/>
      <c r="C22" s="156" t="s">
        <v>254</v>
      </c>
      <c r="D22" s="154"/>
      <c r="E22" s="154"/>
      <c r="F22" s="154"/>
      <c r="G22" s="154"/>
      <c r="H22" s="154"/>
      <c r="I22" s="155"/>
      <c r="K22" s="153"/>
      <c r="L22" s="156" t="s">
        <v>266</v>
      </c>
      <c r="M22" s="154"/>
      <c r="N22" s="150"/>
      <c r="O22" s="150"/>
      <c r="P22" s="150"/>
      <c r="Q22" s="150"/>
      <c r="R22" s="150"/>
      <c r="S22" s="150"/>
      <c r="T22" s="155"/>
    </row>
    <row r="23" spans="2:20" x14ac:dyDescent="0.25">
      <c r="B23" s="153"/>
      <c r="C23" s="154"/>
      <c r="D23" s="154"/>
      <c r="E23" s="154"/>
      <c r="F23" s="154"/>
      <c r="G23" s="154"/>
      <c r="H23" s="154"/>
      <c r="I23" s="155"/>
      <c r="K23" s="153"/>
      <c r="L23" s="154"/>
      <c r="M23" s="154"/>
      <c r="N23" s="150"/>
      <c r="O23" s="150"/>
      <c r="P23" s="150"/>
      <c r="Q23" s="150"/>
      <c r="R23" s="150"/>
      <c r="S23" s="150"/>
      <c r="T23" s="155"/>
    </row>
    <row r="24" spans="2:20" x14ac:dyDescent="0.25">
      <c r="B24" s="153"/>
      <c r="C24" s="154" t="s">
        <v>268</v>
      </c>
      <c r="D24" s="154"/>
      <c r="E24" s="154"/>
      <c r="F24" s="154"/>
      <c r="G24" s="154"/>
      <c r="H24" s="154"/>
      <c r="I24" s="155"/>
      <c r="K24" s="153"/>
      <c r="L24" s="154" t="s">
        <v>267</v>
      </c>
      <c r="M24" s="154"/>
      <c r="N24" s="154"/>
      <c r="O24" s="154"/>
      <c r="P24" s="154"/>
      <c r="Q24" s="154"/>
      <c r="R24" s="154"/>
      <c r="S24" s="154"/>
      <c r="T24" s="155"/>
    </row>
    <row r="25" spans="2:20" x14ac:dyDescent="0.25">
      <c r="B25" s="153"/>
      <c r="C25" s="154" t="s">
        <v>568</v>
      </c>
      <c r="D25" s="154"/>
      <c r="E25" s="154"/>
      <c r="F25" s="154"/>
      <c r="G25" s="154"/>
      <c r="H25" s="154"/>
      <c r="I25" s="155"/>
      <c r="K25" s="153"/>
      <c r="L25" s="154" t="s">
        <v>269</v>
      </c>
      <c r="M25" s="154"/>
      <c r="N25" s="154"/>
      <c r="O25" s="154"/>
      <c r="P25" s="154"/>
      <c r="Q25" s="154"/>
      <c r="R25" s="154"/>
      <c r="S25" s="154"/>
      <c r="T25" s="155"/>
    </row>
    <row r="26" spans="2:20" x14ac:dyDescent="0.25">
      <c r="B26" s="153"/>
      <c r="C26" s="154"/>
      <c r="D26" s="154"/>
      <c r="E26" s="154"/>
      <c r="F26" s="154"/>
      <c r="G26" s="154"/>
      <c r="H26" s="154"/>
      <c r="I26" s="155"/>
      <c r="K26" s="153"/>
      <c r="L26" s="154"/>
      <c r="M26" s="154"/>
      <c r="N26" s="154"/>
      <c r="O26" s="154"/>
      <c r="P26" s="154"/>
      <c r="Q26" s="154"/>
      <c r="R26" s="154"/>
      <c r="S26" s="154"/>
      <c r="T26" s="155"/>
    </row>
    <row r="27" spans="2:20" x14ac:dyDescent="0.25">
      <c r="B27" s="153"/>
      <c r="C27" s="154"/>
      <c r="D27" s="154"/>
      <c r="E27" s="154"/>
      <c r="F27" s="154"/>
      <c r="G27" s="154"/>
      <c r="H27" s="154"/>
      <c r="I27" s="155"/>
      <c r="K27" s="153"/>
      <c r="L27" s="154"/>
      <c r="M27" s="154"/>
      <c r="N27" s="154"/>
      <c r="O27" s="154"/>
      <c r="P27" s="154"/>
      <c r="Q27" s="154"/>
      <c r="R27" s="154"/>
      <c r="S27" s="154"/>
      <c r="T27" s="155"/>
    </row>
    <row r="28" spans="2:20" ht="18.75" x14ac:dyDescent="0.3">
      <c r="B28" s="153"/>
      <c r="C28" s="156" t="s">
        <v>644</v>
      </c>
      <c r="D28" s="154"/>
      <c r="E28" s="154"/>
      <c r="F28" s="154"/>
      <c r="G28" s="154"/>
      <c r="H28" s="154"/>
      <c r="I28" s="155"/>
      <c r="K28" s="153"/>
      <c r="L28" s="156" t="s">
        <v>643</v>
      </c>
      <c r="M28" s="154"/>
      <c r="N28" s="154"/>
      <c r="O28" s="154"/>
      <c r="P28" s="154"/>
      <c r="Q28" s="154"/>
      <c r="R28" s="154"/>
      <c r="S28" s="154"/>
      <c r="T28" s="155"/>
    </row>
    <row r="29" spans="2:20" x14ac:dyDescent="0.25">
      <c r="B29" s="153"/>
      <c r="C29" s="154"/>
      <c r="D29" s="154"/>
      <c r="E29" s="154"/>
      <c r="F29" s="154"/>
      <c r="G29" s="154"/>
      <c r="H29" s="154"/>
      <c r="I29" s="155"/>
      <c r="K29" s="153"/>
      <c r="L29" s="154"/>
      <c r="M29" s="154"/>
      <c r="N29" s="154"/>
      <c r="O29" s="154"/>
      <c r="P29" s="154"/>
      <c r="Q29" s="154"/>
      <c r="R29" s="154"/>
      <c r="S29" s="154"/>
      <c r="T29" s="155"/>
    </row>
    <row r="30" spans="2:20" x14ac:dyDescent="0.25">
      <c r="B30" s="153"/>
      <c r="C30" s="154" t="s">
        <v>654</v>
      </c>
      <c r="D30" s="154"/>
      <c r="E30" s="154"/>
      <c r="F30" s="154"/>
      <c r="G30" s="154"/>
      <c r="H30" s="154"/>
      <c r="I30" s="155"/>
      <c r="K30" s="153"/>
      <c r="L30" s="154" t="s">
        <v>650</v>
      </c>
      <c r="M30" s="154"/>
      <c r="N30" s="154"/>
      <c r="O30" s="154"/>
      <c r="P30" s="154"/>
      <c r="Q30" s="154"/>
      <c r="R30" s="154"/>
      <c r="S30" s="154"/>
      <c r="T30" s="155"/>
    </row>
    <row r="31" spans="2:20" x14ac:dyDescent="0.25">
      <c r="B31" s="153"/>
      <c r="C31" s="154" t="s">
        <v>655</v>
      </c>
      <c r="D31" s="154"/>
      <c r="E31" s="154"/>
      <c r="F31" s="154"/>
      <c r="G31" s="154"/>
      <c r="H31" s="154"/>
      <c r="I31" s="155"/>
      <c r="J31" s="49"/>
      <c r="K31" s="153"/>
      <c r="L31" s="154" t="s">
        <v>645</v>
      </c>
      <c r="M31" s="154"/>
      <c r="N31" s="154"/>
      <c r="O31" s="154"/>
      <c r="P31" s="154"/>
      <c r="Q31" s="154"/>
      <c r="R31" s="154"/>
      <c r="S31" s="154"/>
      <c r="T31" s="155"/>
    </row>
    <row r="32" spans="2:20" x14ac:dyDescent="0.25">
      <c r="B32" s="153"/>
      <c r="C32" s="154"/>
      <c r="D32" s="154"/>
      <c r="E32" s="150"/>
      <c r="F32" s="150"/>
      <c r="G32" s="150"/>
      <c r="H32" s="150"/>
      <c r="I32" s="396"/>
      <c r="J32" s="240"/>
      <c r="K32" s="153"/>
      <c r="L32" s="154"/>
      <c r="M32" s="154"/>
      <c r="N32" s="150"/>
      <c r="O32" s="150"/>
      <c r="P32" s="150"/>
      <c r="Q32" s="150"/>
      <c r="R32" s="150"/>
      <c r="S32" s="150"/>
      <c r="T32" s="155"/>
    </row>
    <row r="33" spans="2:20" ht="15.75" thickBot="1" x14ac:dyDescent="0.3">
      <c r="B33" s="158"/>
      <c r="C33" s="397"/>
      <c r="D33" s="159"/>
      <c r="E33" s="398"/>
      <c r="F33" s="398"/>
      <c r="G33" s="398"/>
      <c r="H33" s="398"/>
      <c r="I33" s="399"/>
      <c r="J33" s="240"/>
      <c r="K33" s="158"/>
      <c r="L33" s="397"/>
      <c r="M33" s="159"/>
      <c r="N33" s="398"/>
      <c r="O33" s="398"/>
      <c r="P33" s="398"/>
      <c r="Q33" s="398"/>
      <c r="R33" s="398"/>
      <c r="S33" s="398"/>
      <c r="T33" s="160"/>
    </row>
    <row r="34" spans="2:20" x14ac:dyDescent="0.25">
      <c r="B34" s="49"/>
      <c r="C34" s="49"/>
      <c r="D34" s="49"/>
      <c r="E34" s="240"/>
      <c r="F34" s="240"/>
      <c r="G34" s="240"/>
      <c r="H34" s="240"/>
      <c r="I34" s="240"/>
      <c r="J34" s="240"/>
      <c r="K34" s="49"/>
      <c r="L34" s="49"/>
      <c r="M34" s="49"/>
      <c r="N34" s="240"/>
      <c r="O34" s="240"/>
      <c r="P34" s="240"/>
      <c r="Q34" s="240"/>
      <c r="R34" s="240"/>
      <c r="S34" s="240"/>
      <c r="T34" s="49"/>
    </row>
    <row r="35" spans="2:20" x14ac:dyDescent="0.25">
      <c r="B35" s="49"/>
      <c r="C35" s="49"/>
      <c r="D35" s="49"/>
      <c r="E35" s="240"/>
      <c r="F35" s="240"/>
      <c r="G35" s="240"/>
      <c r="H35" s="240"/>
      <c r="I35" s="240"/>
      <c r="J35" s="240"/>
      <c r="K35" s="49"/>
      <c r="L35" s="49"/>
      <c r="M35" s="49"/>
      <c r="N35" s="240"/>
      <c r="O35" s="240"/>
      <c r="P35" s="240"/>
      <c r="Q35" s="240"/>
      <c r="R35" s="240"/>
      <c r="S35" s="240"/>
      <c r="T35" s="49"/>
    </row>
    <row r="36" spans="2:20" x14ac:dyDescent="0.25">
      <c r="B36" s="49"/>
      <c r="C36" s="241"/>
      <c r="D36" s="49"/>
      <c r="E36" s="240"/>
      <c r="F36" s="240"/>
      <c r="G36" s="240"/>
      <c r="H36" s="240"/>
      <c r="I36" s="240"/>
      <c r="J36" s="240"/>
      <c r="K36" s="49"/>
      <c r="L36" s="241"/>
      <c r="M36" s="49"/>
      <c r="N36" s="240"/>
      <c r="O36" s="240"/>
      <c r="P36" s="240"/>
      <c r="Q36" s="240"/>
      <c r="R36" s="240"/>
      <c r="S36" s="240"/>
      <c r="T36" s="49"/>
    </row>
    <row r="37" spans="2:20" hidden="1" x14ac:dyDescent="0.25">
      <c r="B37" s="49"/>
      <c r="C37" s="49"/>
      <c r="D37" s="49"/>
      <c r="E37" s="240"/>
      <c r="F37" s="240"/>
      <c r="G37" s="240"/>
      <c r="H37" s="240"/>
      <c r="I37" s="240"/>
      <c r="J37" s="240"/>
      <c r="K37" s="49"/>
      <c r="L37" s="49"/>
      <c r="M37" s="49"/>
      <c r="N37" s="240"/>
      <c r="O37" s="240"/>
      <c r="P37" s="240"/>
      <c r="Q37" s="240"/>
      <c r="R37" s="240"/>
      <c r="S37" s="240"/>
      <c r="T37" s="49"/>
    </row>
    <row r="38" spans="2:20" hidden="1" x14ac:dyDescent="0.25">
      <c r="B38" s="49"/>
      <c r="C38" s="49"/>
      <c r="D38" s="49"/>
      <c r="E38" s="240"/>
      <c r="F38" s="240"/>
      <c r="G38" s="240"/>
      <c r="H38" s="240"/>
      <c r="I38" s="240"/>
      <c r="J38" s="240"/>
      <c r="K38" s="49"/>
      <c r="L38" s="49"/>
      <c r="M38" s="49"/>
      <c r="N38" s="240"/>
      <c r="O38" s="240"/>
      <c r="P38" s="240"/>
      <c r="Q38" s="240"/>
      <c r="R38" s="240"/>
      <c r="S38" s="240"/>
      <c r="T38" s="49"/>
    </row>
    <row r="39" spans="2:20" hidden="1" x14ac:dyDescent="0.25">
      <c r="B39" s="49"/>
      <c r="C39" s="241"/>
      <c r="D39" s="49"/>
      <c r="E39" s="240"/>
      <c r="F39" s="240"/>
      <c r="G39" s="240"/>
      <c r="H39" s="240"/>
      <c r="I39" s="240"/>
      <c r="J39" s="240"/>
      <c r="K39" s="49"/>
      <c r="L39" s="241"/>
      <c r="M39" s="49"/>
      <c r="N39" s="240"/>
      <c r="O39" s="240"/>
      <c r="P39" s="240"/>
      <c r="Q39" s="240"/>
      <c r="R39" s="240"/>
      <c r="S39" s="240"/>
      <c r="T39" s="49"/>
    </row>
    <row r="40" spans="2:20" hidden="1" x14ac:dyDescent="0.25">
      <c r="B40" s="49"/>
      <c r="C40" s="49"/>
      <c r="D40" s="49"/>
      <c r="E40" s="240"/>
      <c r="F40" s="240"/>
      <c r="G40" s="240"/>
      <c r="H40" s="240"/>
      <c r="I40" s="240"/>
      <c r="J40" s="240"/>
      <c r="K40" s="49"/>
      <c r="L40" s="49"/>
      <c r="M40" s="49"/>
      <c r="N40" s="240"/>
      <c r="O40" s="240"/>
      <c r="P40" s="240"/>
      <c r="Q40" s="240"/>
      <c r="R40" s="240"/>
      <c r="S40" s="240"/>
      <c r="T40" s="49"/>
    </row>
    <row r="41" spans="2:20" hidden="1" x14ac:dyDescent="0.25">
      <c r="B41" s="49"/>
      <c r="C41" s="49"/>
      <c r="D41" s="49"/>
      <c r="E41" s="240"/>
      <c r="F41" s="240"/>
      <c r="G41" s="240"/>
      <c r="H41" s="240"/>
      <c r="I41" s="240"/>
      <c r="J41" s="240"/>
      <c r="K41" s="49"/>
      <c r="L41" s="49"/>
      <c r="M41" s="49"/>
      <c r="N41" s="240"/>
      <c r="O41" s="240"/>
      <c r="P41" s="240"/>
      <c r="Q41" s="240"/>
      <c r="R41" s="240"/>
      <c r="S41" s="240"/>
      <c r="T41" s="49"/>
    </row>
    <row r="42" spans="2:20" hidden="1" x14ac:dyDescent="0.25">
      <c r="B42" s="49"/>
      <c r="C42" s="241"/>
      <c r="D42" s="49"/>
      <c r="E42" s="240"/>
      <c r="F42" s="240"/>
      <c r="G42" s="240"/>
      <c r="H42" s="240"/>
      <c r="I42" s="240"/>
      <c r="J42" s="240"/>
      <c r="K42" s="49"/>
      <c r="L42" s="241"/>
      <c r="M42" s="49"/>
      <c r="N42" s="240"/>
      <c r="O42" s="240"/>
      <c r="P42" s="240"/>
      <c r="Q42" s="240"/>
      <c r="R42" s="240"/>
      <c r="S42" s="240"/>
      <c r="T42" s="49"/>
    </row>
    <row r="43" spans="2:20" hidden="1" x14ac:dyDescent="0.25">
      <c r="B43" s="49"/>
      <c r="C43" s="241"/>
      <c r="D43" s="49"/>
      <c r="E43" s="240"/>
      <c r="F43" s="240"/>
      <c r="G43" s="240"/>
      <c r="H43" s="240"/>
      <c r="I43" s="240"/>
      <c r="J43" s="240"/>
      <c r="K43" s="49"/>
      <c r="L43" s="241"/>
      <c r="M43" s="49"/>
      <c r="N43" s="240"/>
      <c r="O43" s="240"/>
      <c r="P43" s="240"/>
      <c r="Q43" s="240"/>
      <c r="R43" s="240"/>
      <c r="S43" s="240"/>
      <c r="T43" s="49"/>
    </row>
    <row r="44" spans="2:20" hidden="1" x14ac:dyDescent="0.25">
      <c r="B44" s="49"/>
      <c r="C44" s="49"/>
      <c r="D44" s="49"/>
      <c r="E44" s="240"/>
      <c r="F44" s="240"/>
      <c r="G44" s="240"/>
      <c r="H44" s="240"/>
      <c r="I44" s="240"/>
      <c r="J44" s="240"/>
      <c r="K44" s="49"/>
      <c r="L44" s="49"/>
      <c r="M44" s="49"/>
      <c r="N44" s="240"/>
      <c r="O44" s="240"/>
      <c r="P44" s="240"/>
      <c r="Q44" s="240"/>
      <c r="R44" s="240"/>
      <c r="S44" s="240"/>
      <c r="T44" s="49"/>
    </row>
    <row r="45" spans="2:20" hidden="1" x14ac:dyDescent="0.25">
      <c r="B45" s="49"/>
      <c r="C45" s="49"/>
      <c r="D45" s="49"/>
      <c r="E45" s="240"/>
      <c r="F45" s="240"/>
      <c r="G45" s="240"/>
      <c r="H45" s="240"/>
      <c r="I45" s="240"/>
      <c r="J45" s="240"/>
      <c r="K45" s="49"/>
      <c r="L45" s="49"/>
      <c r="M45" s="49"/>
      <c r="N45" s="240"/>
      <c r="O45" s="240"/>
      <c r="P45" s="240"/>
      <c r="Q45" s="240"/>
      <c r="R45" s="240"/>
      <c r="S45" s="240"/>
      <c r="T45" s="49"/>
    </row>
    <row r="46" spans="2:20" hidden="1" x14ac:dyDescent="0.25">
      <c r="B46" s="49"/>
      <c r="C46" s="49"/>
      <c r="D46" s="49"/>
      <c r="E46" s="240"/>
      <c r="F46" s="240"/>
      <c r="G46" s="240"/>
      <c r="H46" s="240"/>
      <c r="I46" s="240"/>
      <c r="J46" s="240"/>
      <c r="K46" s="49"/>
      <c r="L46" s="49"/>
      <c r="M46" s="49"/>
      <c r="N46" s="240"/>
      <c r="O46" s="240"/>
      <c r="P46" s="240"/>
      <c r="Q46" s="240"/>
      <c r="R46" s="240"/>
      <c r="S46" s="240"/>
      <c r="T46" s="49"/>
    </row>
    <row r="47" spans="2:20" hidden="1" x14ac:dyDescent="0.25">
      <c r="B47" s="49"/>
      <c r="C47" s="241"/>
      <c r="D47" s="49"/>
      <c r="E47" s="240"/>
      <c r="F47" s="240"/>
      <c r="G47" s="240"/>
      <c r="H47" s="240"/>
      <c r="I47" s="240"/>
      <c r="J47" s="240"/>
      <c r="K47" s="49"/>
      <c r="L47" s="241"/>
      <c r="M47" s="49"/>
      <c r="N47" s="240"/>
      <c r="O47" s="240"/>
      <c r="P47" s="240"/>
      <c r="Q47" s="240"/>
      <c r="R47" s="240"/>
      <c r="S47" s="240"/>
      <c r="T47" s="49"/>
    </row>
    <row r="48" spans="2:20" hidden="1" x14ac:dyDescent="0.25">
      <c r="B48" s="49"/>
      <c r="C48" s="49"/>
      <c r="D48" s="49"/>
      <c r="E48" s="240"/>
      <c r="F48" s="240"/>
      <c r="G48" s="240"/>
      <c r="H48" s="240"/>
      <c r="I48" s="240"/>
      <c r="J48" s="240"/>
      <c r="K48" s="49"/>
      <c r="L48" s="49"/>
      <c r="M48" s="49"/>
      <c r="N48" s="240"/>
      <c r="O48" s="240"/>
      <c r="P48" s="240"/>
      <c r="Q48" s="240"/>
      <c r="R48" s="240"/>
      <c r="S48" s="240"/>
      <c r="T48" s="49"/>
    </row>
    <row r="49" spans="2:20" hidden="1" x14ac:dyDescent="0.25">
      <c r="B49" s="49"/>
      <c r="C49" s="49"/>
      <c r="D49" s="49"/>
      <c r="E49" s="240"/>
      <c r="F49" s="240"/>
      <c r="G49" s="240"/>
      <c r="H49" s="240"/>
      <c r="I49" s="240"/>
      <c r="J49" s="240"/>
      <c r="K49" s="49"/>
      <c r="L49" s="49"/>
      <c r="M49" s="49"/>
      <c r="N49" s="240"/>
      <c r="O49" s="240"/>
      <c r="P49" s="240"/>
      <c r="Q49" s="240"/>
      <c r="R49" s="240"/>
      <c r="S49" s="240"/>
      <c r="T49" s="49"/>
    </row>
    <row r="50" spans="2:20" hidden="1" x14ac:dyDescent="0.25">
      <c r="B50" s="49"/>
      <c r="C50" s="241"/>
      <c r="D50" s="49"/>
      <c r="E50" s="240"/>
      <c r="F50" s="240"/>
      <c r="G50" s="240"/>
      <c r="H50" s="240"/>
      <c r="I50" s="240"/>
      <c r="J50" s="240"/>
      <c r="K50" s="49"/>
      <c r="L50" s="241"/>
      <c r="M50" s="49"/>
      <c r="N50" s="240"/>
      <c r="O50" s="240"/>
      <c r="P50" s="240"/>
      <c r="Q50" s="240"/>
      <c r="R50" s="240"/>
      <c r="S50" s="240"/>
      <c r="T50" s="49"/>
    </row>
    <row r="51" spans="2:20" hidden="1" x14ac:dyDescent="0.25">
      <c r="B51" s="49"/>
      <c r="C51" s="242"/>
      <c r="D51" s="49"/>
      <c r="E51" s="240"/>
      <c r="F51" s="240"/>
      <c r="G51" s="240"/>
      <c r="H51" s="240"/>
      <c r="I51" s="240"/>
      <c r="J51" s="240"/>
      <c r="K51" s="49"/>
      <c r="L51" s="242"/>
      <c r="M51" s="49"/>
      <c r="N51" s="240"/>
      <c r="O51" s="240"/>
      <c r="P51" s="240"/>
      <c r="Q51" s="240"/>
      <c r="R51" s="240"/>
      <c r="S51" s="240"/>
      <c r="T51" s="49"/>
    </row>
    <row r="52" spans="2:20" hidden="1" x14ac:dyDescent="0.25">
      <c r="B52" s="49"/>
      <c r="C52" s="49"/>
      <c r="D52" s="49"/>
      <c r="E52" s="240"/>
      <c r="F52" s="240"/>
      <c r="G52" s="240"/>
      <c r="H52" s="240"/>
      <c r="I52" s="240"/>
      <c r="J52" s="240"/>
      <c r="K52" s="49"/>
      <c r="L52" s="49"/>
      <c r="M52" s="49"/>
      <c r="N52" s="240"/>
      <c r="O52" s="240"/>
      <c r="P52" s="240"/>
      <c r="Q52" s="240"/>
      <c r="R52" s="240"/>
      <c r="S52" s="240"/>
      <c r="T52" s="49"/>
    </row>
    <row r="53" spans="2:20" hidden="1" x14ac:dyDescent="0.25">
      <c r="K53" s="49"/>
      <c r="L53" s="49"/>
      <c r="M53" s="49"/>
      <c r="N53" s="49"/>
      <c r="O53" s="49"/>
      <c r="P53" s="49"/>
      <c r="Q53" s="49"/>
      <c r="R53" s="49"/>
      <c r="S53" s="49"/>
      <c r="T53" s="49"/>
    </row>
    <row r="54" spans="2:20" hidden="1" x14ac:dyDescent="0.25">
      <c r="K54" s="49"/>
      <c r="L54" s="49"/>
      <c r="M54" s="49"/>
      <c r="N54" s="49"/>
      <c r="O54" s="49"/>
      <c r="P54" s="49"/>
      <c r="Q54" s="49"/>
      <c r="R54" s="49"/>
      <c r="S54" s="49"/>
      <c r="T54" s="49"/>
    </row>
    <row r="55" spans="2:20" hidden="1" x14ac:dyDescent="0.25">
      <c r="K55" s="49"/>
      <c r="L55" s="49"/>
      <c r="M55" s="49"/>
      <c r="N55" s="49"/>
      <c r="O55" s="49"/>
      <c r="P55" s="49"/>
      <c r="Q55" s="49"/>
      <c r="R55" s="49"/>
      <c r="S55" s="49"/>
      <c r="T55" s="49"/>
    </row>
  </sheetData>
  <sheetProtection sheet="1" selectLockedCells="1"/>
  <mergeCells count="2">
    <mergeCell ref="C2:H2"/>
    <mergeCell ref="L2:Q2"/>
  </mergeCells>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A79C6-B729-45E3-9978-68B09454016F}">
  <sheetPr codeName="Tabelle9"/>
  <dimension ref="A1:E27"/>
  <sheetViews>
    <sheetView showGridLines="0" showRowColHeaders="0" workbookViewId="0">
      <selection activeCell="C7" sqref="C7"/>
    </sheetView>
  </sheetViews>
  <sheetFormatPr baseColWidth="10" defaultColWidth="0" defaultRowHeight="15" zeroHeight="1" x14ac:dyDescent="0.25"/>
  <cols>
    <col min="1" max="1" width="11.42578125" customWidth="1"/>
    <col min="2" max="2" width="7.85546875" customWidth="1"/>
    <col min="3" max="3" width="6.42578125" customWidth="1"/>
    <col min="4" max="4" width="25.7109375" customWidth="1"/>
    <col min="5" max="5" width="11.42578125" customWidth="1"/>
    <col min="6" max="16384" width="11.42578125" hidden="1"/>
  </cols>
  <sheetData>
    <row r="1" spans="2:4" x14ac:dyDescent="0.25"/>
    <row r="2" spans="2:4" ht="28.5" x14ac:dyDescent="0.45">
      <c r="B2" s="836" t="str">
        <f>Sprache!$E$91</f>
        <v>Gruppen</v>
      </c>
      <c r="C2" s="836"/>
      <c r="D2" s="836"/>
    </row>
    <row r="3" spans="2:4" ht="15.75" thickBot="1" x14ac:dyDescent="0.3"/>
    <row r="4" spans="2:4" ht="15.75" thickTop="1" x14ac:dyDescent="0.25">
      <c r="B4" s="840" t="s">
        <v>313</v>
      </c>
      <c r="C4" s="856" t="s">
        <v>312</v>
      </c>
      <c r="D4" s="858" t="s">
        <v>311</v>
      </c>
    </row>
    <row r="5" spans="2:4" x14ac:dyDescent="0.25">
      <c r="B5" s="855"/>
      <c r="C5" s="857"/>
      <c r="D5" s="859"/>
    </row>
    <row r="6" spans="2:4" ht="15.75" x14ac:dyDescent="0.25">
      <c r="B6" s="165"/>
      <c r="C6" s="247"/>
      <c r="D6" s="248" t="s">
        <v>22</v>
      </c>
    </row>
    <row r="7" spans="2:4" x14ac:dyDescent="0.25">
      <c r="B7" s="166" t="s">
        <v>144</v>
      </c>
      <c r="C7" s="330">
        <v>9</v>
      </c>
      <c r="D7" s="243" t="str">
        <f>VLOOKUP($C7,Sprache!$D$5:$E$63,2,0)</f>
        <v>Schweiz</v>
      </c>
    </row>
    <row r="8" spans="2:4" x14ac:dyDescent="0.25">
      <c r="B8" s="166" t="s">
        <v>145</v>
      </c>
      <c r="C8" s="331">
        <v>26</v>
      </c>
      <c r="D8" s="243" t="str">
        <f>VLOOKUP($C8,Sprache!$D$5:$E$63,2,0)</f>
        <v>Norwegen</v>
      </c>
    </row>
    <row r="9" spans="2:4" x14ac:dyDescent="0.25">
      <c r="B9" s="166" t="s">
        <v>146</v>
      </c>
      <c r="C9" s="331">
        <v>24</v>
      </c>
      <c r="D9" s="243" t="str">
        <f>VLOOKUP($C9,Sprache!$D$5:$E$63,2,0)</f>
        <v>Island</v>
      </c>
    </row>
    <row r="10" spans="2:4" x14ac:dyDescent="0.25">
      <c r="B10" s="167" t="s">
        <v>147</v>
      </c>
      <c r="C10" s="330">
        <v>20</v>
      </c>
      <c r="D10" s="243" t="str">
        <f>VLOOKUP($C10,Sprache!$D$5:$E$63,2,0)</f>
        <v>Finnland</v>
      </c>
    </row>
    <row r="11" spans="2:4" ht="15.75" x14ac:dyDescent="0.25">
      <c r="B11" s="168"/>
      <c r="C11" s="247"/>
      <c r="D11" s="248" t="s">
        <v>18</v>
      </c>
    </row>
    <row r="12" spans="2:4" x14ac:dyDescent="0.25">
      <c r="B12" s="166" t="s">
        <v>148</v>
      </c>
      <c r="C12" s="331">
        <v>5</v>
      </c>
      <c r="D12" s="243" t="str">
        <f>VLOOKUP($C12,Sprache!$D$5:$E$63,2,0)</f>
        <v>Spanien</v>
      </c>
    </row>
    <row r="13" spans="2:4" x14ac:dyDescent="0.25">
      <c r="B13" s="166" t="s">
        <v>149</v>
      </c>
      <c r="C13" s="330">
        <v>13</v>
      </c>
      <c r="D13" s="243" t="str">
        <f>VLOOKUP($C13,Sprache!$D$5:$E$63,2,0)</f>
        <v>Portugal</v>
      </c>
    </row>
    <row r="14" spans="2:4" x14ac:dyDescent="0.25">
      <c r="B14" s="166" t="s">
        <v>150</v>
      </c>
      <c r="C14" s="331">
        <v>1</v>
      </c>
      <c r="D14" s="243" t="str">
        <f>VLOOKUP($C14,Sprache!$D$5:$E$63,2,0)</f>
        <v>Belgien</v>
      </c>
    </row>
    <row r="15" spans="2:4" x14ac:dyDescent="0.25">
      <c r="B15" s="167" t="s">
        <v>151</v>
      </c>
      <c r="C15" s="331">
        <v>2</v>
      </c>
      <c r="D15" s="243" t="str">
        <f>VLOOKUP($C15,Sprache!$D$5:$E$63,2,0)</f>
        <v>Italien</v>
      </c>
    </row>
    <row r="16" spans="2:4" ht="15.75" x14ac:dyDescent="0.25">
      <c r="B16" s="168"/>
      <c r="C16" s="247"/>
      <c r="D16" s="248" t="s">
        <v>19</v>
      </c>
    </row>
    <row r="17" spans="2:4" x14ac:dyDescent="0.25">
      <c r="B17" s="166" t="s">
        <v>152</v>
      </c>
      <c r="C17" s="331">
        <v>4</v>
      </c>
      <c r="D17" s="243" t="str">
        <f>VLOOKUP($C17,Sprache!$D$5:$E$63,2,0)</f>
        <v>Deutschland</v>
      </c>
    </row>
    <row r="18" spans="2:4" x14ac:dyDescent="0.25">
      <c r="B18" s="166" t="s">
        <v>153</v>
      </c>
      <c r="C18" s="331">
        <v>8</v>
      </c>
      <c r="D18" s="243" t="str">
        <f>VLOOKUP($C18,Sprache!$D$5:$E$63,2,0)</f>
        <v>Polen</v>
      </c>
    </row>
    <row r="19" spans="2:4" x14ac:dyDescent="0.25">
      <c r="B19" s="166" t="s">
        <v>154</v>
      </c>
      <c r="C19" s="331">
        <v>15</v>
      </c>
      <c r="D19" s="243" t="str">
        <f>VLOOKUP($C19,Sprache!$D$5:$E$63,2,0)</f>
        <v>Dänemark</v>
      </c>
    </row>
    <row r="20" spans="2:4" x14ac:dyDescent="0.25">
      <c r="B20" s="167" t="s">
        <v>155</v>
      </c>
      <c r="C20" s="331">
        <v>17</v>
      </c>
      <c r="D20" s="243" t="str">
        <f>VLOOKUP($C20,Sprache!$D$5:$E$63,2,0)</f>
        <v>Schweden</v>
      </c>
    </row>
    <row r="21" spans="2:4" ht="15.75" x14ac:dyDescent="0.25">
      <c r="B21" s="168"/>
      <c r="C21" s="247"/>
      <c r="D21" s="248" t="s">
        <v>23</v>
      </c>
    </row>
    <row r="22" spans="2:4" x14ac:dyDescent="0.25">
      <c r="B22" s="166" t="s">
        <v>156</v>
      </c>
      <c r="C22" s="331">
        <v>7</v>
      </c>
      <c r="D22" s="243" t="str">
        <f>VLOOKUP($C22,Sprache!$D$5:$E$63,2,0)</f>
        <v>Frankreich</v>
      </c>
    </row>
    <row r="23" spans="2:4" x14ac:dyDescent="0.25">
      <c r="B23" s="166" t="s">
        <v>157</v>
      </c>
      <c r="C23" s="331">
        <v>3</v>
      </c>
      <c r="D23" s="243" t="str">
        <f>VLOOKUP($C23,Sprache!$D$5:$E$63,2,0)</f>
        <v>England</v>
      </c>
    </row>
    <row r="24" spans="2:4" x14ac:dyDescent="0.25">
      <c r="B24" s="166" t="s">
        <v>158</v>
      </c>
      <c r="C24" s="331">
        <v>19</v>
      </c>
      <c r="D24" s="243" t="str">
        <f>VLOOKUP($C24,Sprache!$D$5:$E$63,2,0)</f>
        <v>Wales</v>
      </c>
    </row>
    <row r="25" spans="2:4" ht="15.75" thickBot="1" x14ac:dyDescent="0.3">
      <c r="B25" s="169" t="s">
        <v>159</v>
      </c>
      <c r="C25" s="332">
        <v>11</v>
      </c>
      <c r="D25" s="293" t="str">
        <f>VLOOKUP($C25,Sprache!$D$5:$E$63,2,0)</f>
        <v>Niederlande</v>
      </c>
    </row>
    <row r="26" spans="2:4" ht="15.75" thickTop="1" x14ac:dyDescent="0.25"/>
    <row r="27" spans="2:4" x14ac:dyDescent="0.25"/>
  </sheetData>
  <sheetProtection sheet="1" selectLockedCells="1"/>
  <mergeCells count="4">
    <mergeCell ref="B4:B5"/>
    <mergeCell ref="C4:C5"/>
    <mergeCell ref="D4:D5"/>
    <mergeCell ref="B2:D2"/>
  </mergeCells>
  <conditionalFormatting sqref="B4:B5">
    <cfRule type="expression" dxfId="2" priority="3">
      <formula>XEY8</formula>
    </cfRule>
  </conditionalFormatting>
  <conditionalFormatting sqref="C4:C5">
    <cfRule type="expression" dxfId="1" priority="2">
      <formula>XEZ8</formula>
    </cfRule>
  </conditionalFormatting>
  <conditionalFormatting sqref="D4:D5">
    <cfRule type="expression" dxfId="0" priority="1">
      <formula>XFA8</formula>
    </cfRule>
  </conditionalFormatting>
  <pageMargins left="0.7" right="0.7" top="0.78740157499999996" bottom="0.78740157499999996"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353BC-378C-43A6-B0AD-EB78E3ACE9D0}">
  <sheetPr codeName="Tabelle15"/>
  <dimension ref="A1:AA45"/>
  <sheetViews>
    <sheetView showGridLines="0" showRowColHeaders="0" workbookViewId="0">
      <selection activeCell="C4" sqref="C4"/>
    </sheetView>
  </sheetViews>
  <sheetFormatPr baseColWidth="10" defaultColWidth="0" defaultRowHeight="15" zeroHeight="1" x14ac:dyDescent="0.25"/>
  <cols>
    <col min="1" max="1" width="11.42578125" customWidth="1"/>
    <col min="2" max="2" width="9.28515625" customWidth="1"/>
    <col min="3" max="3" width="7.5703125" style="164" customWidth="1"/>
    <col min="4" max="4" width="9.28515625" style="164" customWidth="1"/>
    <col min="5" max="5" width="27.28515625" customWidth="1"/>
    <col min="6" max="6" width="26.7109375" customWidth="1"/>
    <col min="7" max="7" width="8.28515625" customWidth="1"/>
    <col min="8" max="8" width="21.5703125" customWidth="1"/>
    <col min="9" max="9" width="18" customWidth="1"/>
    <col min="10" max="10" width="19" customWidth="1"/>
    <col min="11" max="11" width="18.140625" customWidth="1"/>
    <col min="12" max="12" width="10.28515625" customWidth="1"/>
    <col min="13" max="13" width="11" style="164" customWidth="1"/>
    <col min="14" max="14" width="23" style="164" customWidth="1"/>
    <col min="15" max="15" width="4.7109375" style="164" customWidth="1"/>
    <col min="16" max="26" width="4.7109375" style="164" hidden="1" customWidth="1"/>
    <col min="27" max="27" width="5.140625" hidden="1" customWidth="1"/>
    <col min="28" max="16384" width="11.42578125" hidden="1"/>
  </cols>
  <sheetData>
    <row r="1" spans="1:26" ht="28.5" x14ac:dyDescent="0.45">
      <c r="A1" s="149"/>
      <c r="B1" s="828" t="str">
        <f>Sprache!$E$88</f>
        <v>Spiele</v>
      </c>
      <c r="C1" s="828"/>
      <c r="D1" s="828"/>
      <c r="E1" s="828"/>
      <c r="F1" s="828"/>
      <c r="G1" s="828"/>
      <c r="H1" s="828"/>
      <c r="I1" s="828"/>
      <c r="J1" s="828"/>
    </row>
    <row r="2" spans="1:26" ht="18.75" customHeight="1" thickBot="1" x14ac:dyDescent="0.5">
      <c r="A2" s="148"/>
      <c r="B2" s="91"/>
      <c r="C2" s="91"/>
      <c r="D2" s="91"/>
      <c r="E2" s="91"/>
      <c r="F2" s="91"/>
      <c r="G2" s="91"/>
      <c r="H2" s="91"/>
      <c r="I2" s="91"/>
      <c r="J2" s="91"/>
      <c r="M2" s="238"/>
      <c r="N2" s="238"/>
      <c r="O2" s="238"/>
      <c r="P2" s="238"/>
      <c r="Q2" s="238"/>
      <c r="R2" s="238"/>
      <c r="S2" s="238"/>
      <c r="T2" s="238"/>
      <c r="U2" s="238"/>
      <c r="V2" s="238"/>
      <c r="W2" s="238"/>
      <c r="X2" s="238"/>
      <c r="Y2" s="238"/>
      <c r="Z2" s="238"/>
    </row>
    <row r="3" spans="1:26" ht="30" customHeight="1" thickTop="1" thickBot="1" x14ac:dyDescent="0.3">
      <c r="A3" s="148"/>
      <c r="B3" s="147" t="s">
        <v>306</v>
      </c>
      <c r="C3" s="860" t="s">
        <v>255</v>
      </c>
      <c r="D3" s="860"/>
      <c r="E3" s="138" t="s">
        <v>309</v>
      </c>
      <c r="F3" s="138" t="s">
        <v>222</v>
      </c>
      <c r="G3" s="220" t="s">
        <v>304</v>
      </c>
      <c r="H3" s="138" t="s">
        <v>305</v>
      </c>
      <c r="I3" s="138" t="s">
        <v>219</v>
      </c>
      <c r="J3" s="138" t="s">
        <v>220</v>
      </c>
      <c r="K3" s="139" t="s">
        <v>310</v>
      </c>
    </row>
    <row r="4" spans="1:26" x14ac:dyDescent="0.25">
      <c r="B4" s="230">
        <v>1</v>
      </c>
      <c r="C4" s="228" t="s">
        <v>146</v>
      </c>
      <c r="D4" s="229" t="s">
        <v>147</v>
      </c>
      <c r="E4" s="333">
        <v>45840.75</v>
      </c>
      <c r="F4" s="100">
        <f>E4-VLOOKUP(Zeitzone!$L$5,Zeitzone!$C$4:$E$39,3,0)+VLOOKUP(Zeitzone!$H$1,Zeitzone!$C$4:$E$39,3,0)</f>
        <v>45840.75</v>
      </c>
      <c r="G4" s="334">
        <v>8</v>
      </c>
      <c r="H4" s="222" t="str">
        <f>IFERROR(VLOOKUP($G4,Sprache!$D$66:$E$81,2,0),"")</f>
        <v>Thun</v>
      </c>
      <c r="I4" s="146" t="str">
        <f>VLOOKUP(C4,Groups!$B$7:$D$25,3,0)</f>
        <v>Island</v>
      </c>
      <c r="J4" s="146" t="str">
        <f>VLOOKUP(D4,Groups!$B$7:$D$25,3,0)</f>
        <v>Finnland</v>
      </c>
      <c r="K4" s="140"/>
      <c r="N4" s="131"/>
    </row>
    <row r="5" spans="1:26" x14ac:dyDescent="0.25">
      <c r="B5" s="230">
        <v>2</v>
      </c>
      <c r="C5" s="228" t="s">
        <v>144</v>
      </c>
      <c r="D5" s="229" t="s">
        <v>145</v>
      </c>
      <c r="E5" s="333">
        <v>45840.875</v>
      </c>
      <c r="F5" s="100">
        <f>E5-VLOOKUP(Zeitzone!$L$5,Zeitzone!$C$4:$E$39,3,0)+VLOOKUP(Zeitzone!$H$1,Zeitzone!$C$4:$E$39,3,0)</f>
        <v>45840.875</v>
      </c>
      <c r="G5" s="336">
        <v>1</v>
      </c>
      <c r="H5" s="222" t="str">
        <f>IFERROR(VLOOKUP($G5,Sprache!$D$66:$E$81,2,0),"")</f>
        <v>Basel</v>
      </c>
      <c r="I5" s="146" t="str">
        <f>VLOOKUP(C5,Groups!$B$7:$D$25,3,0)</f>
        <v>Schweiz</v>
      </c>
      <c r="J5" s="146" t="str">
        <f>VLOOKUP(D5,Groups!$B$7:$D$25,3,0)</f>
        <v>Norwegen</v>
      </c>
      <c r="K5" s="140"/>
    </row>
    <row r="6" spans="1:26" x14ac:dyDescent="0.25">
      <c r="B6" s="230">
        <v>3</v>
      </c>
      <c r="C6" s="228" t="s">
        <v>150</v>
      </c>
      <c r="D6" s="229" t="s">
        <v>151</v>
      </c>
      <c r="E6" s="333">
        <v>45841.75</v>
      </c>
      <c r="F6" s="100">
        <f>E6-VLOOKUP(Zeitzone!$L$5,Zeitzone!$C$4:$E$39,3,0)+VLOOKUP(Zeitzone!$H$1,Zeitzone!$C$4:$E$39,3,0)</f>
        <v>45841.75</v>
      </c>
      <c r="G6" s="336">
        <v>7</v>
      </c>
      <c r="H6" s="222" t="str">
        <f>IFERROR(VLOOKUP($G6,Sprache!$D$66:$E$81,2,0),"")</f>
        <v>Sion</v>
      </c>
      <c r="I6" s="146" t="str">
        <f>VLOOKUP(C6,Groups!$B$7:$D$25,3,0)</f>
        <v>Belgien</v>
      </c>
      <c r="J6" s="146" t="str">
        <f>VLOOKUP(D6,Groups!$B$7:$D$25,3,0)</f>
        <v>Italien</v>
      </c>
      <c r="K6" s="140"/>
    </row>
    <row r="7" spans="1:26" x14ac:dyDescent="0.25">
      <c r="B7" s="230">
        <v>4</v>
      </c>
      <c r="C7" s="228" t="s">
        <v>148</v>
      </c>
      <c r="D7" s="229" t="s">
        <v>149</v>
      </c>
      <c r="E7" s="333">
        <v>45841.875</v>
      </c>
      <c r="F7" s="100">
        <f>E7-VLOOKUP(Zeitzone!$L$5,Zeitzone!$C$4:$E$39,3,0)+VLOOKUP(Zeitzone!$H$1,Zeitzone!$C$4:$E$39,3,0)</f>
        <v>45841.875</v>
      </c>
      <c r="G7" s="336">
        <v>5</v>
      </c>
      <c r="H7" s="222" t="str">
        <f>IFERROR(VLOOKUP($G7,Sprache!$D$66:$E$81,2,0),"")</f>
        <v>Bern</v>
      </c>
      <c r="I7" s="146" t="str">
        <f>VLOOKUP(C7,Groups!$B$7:$D$25,3,0)</f>
        <v>Spanien</v>
      </c>
      <c r="J7" s="146" t="str">
        <f>VLOOKUP(D7,Groups!$B$7:$D$25,3,0)</f>
        <v>Portugal</v>
      </c>
      <c r="K7" s="140"/>
    </row>
    <row r="8" spans="1:26" x14ac:dyDescent="0.25">
      <c r="B8" s="230">
        <v>5</v>
      </c>
      <c r="C8" s="228" t="s">
        <v>154</v>
      </c>
      <c r="D8" s="229" t="s">
        <v>155</v>
      </c>
      <c r="E8" s="333">
        <v>45842.75</v>
      </c>
      <c r="F8" s="100">
        <f>E8-VLOOKUP(Zeitzone!$L$5,Zeitzone!$C$4:$E$39,3,0)+VLOOKUP(Zeitzone!$H$1,Zeitzone!$C$4:$E$39,3,0)</f>
        <v>45842.75</v>
      </c>
      <c r="G8" s="336">
        <v>6</v>
      </c>
      <c r="H8" s="222" t="str">
        <f>IFERROR(VLOOKUP($G8,Sprache!$D$66:$E$81,2,0),"")</f>
        <v>Genf</v>
      </c>
      <c r="I8" s="146" t="str">
        <f>VLOOKUP(C8,Groups!$B$7:$D$25,3,0)</f>
        <v>Dänemark</v>
      </c>
      <c r="J8" s="146" t="str">
        <f>VLOOKUP(D8,Groups!$B$7:$D$25,3,0)</f>
        <v>Schweden</v>
      </c>
      <c r="K8" s="140"/>
    </row>
    <row r="9" spans="1:26" x14ac:dyDescent="0.25">
      <c r="B9" s="230">
        <v>6</v>
      </c>
      <c r="C9" s="228" t="s">
        <v>152</v>
      </c>
      <c r="D9" s="229" t="s">
        <v>153</v>
      </c>
      <c r="E9" s="333">
        <v>45842.875</v>
      </c>
      <c r="F9" s="100">
        <f>E9-VLOOKUP(Zeitzone!$L$5,Zeitzone!$C$4:$E$39,3,0)+VLOOKUP(Zeitzone!$H$1,Zeitzone!$C$4:$E$39,3,0)</f>
        <v>45842.875</v>
      </c>
      <c r="G9" s="336">
        <v>3</v>
      </c>
      <c r="H9" s="222" t="str">
        <f>IFERROR(VLOOKUP($G9,Sprache!$D$66:$E$81,2,0),"")</f>
        <v>St. Gallen</v>
      </c>
      <c r="I9" s="146" t="str">
        <f>VLOOKUP(C9,Groups!$B$7:$D$25,3,0)</f>
        <v>Deutschland</v>
      </c>
      <c r="J9" s="146" t="str">
        <f>VLOOKUP(D9,Groups!$B$7:$D$25,3,0)</f>
        <v>Polen</v>
      </c>
      <c r="K9" s="140"/>
    </row>
    <row r="10" spans="1:26" x14ac:dyDescent="0.25">
      <c r="B10" s="230">
        <v>7</v>
      </c>
      <c r="C10" s="228" t="s">
        <v>158</v>
      </c>
      <c r="D10" s="229" t="s">
        <v>159</v>
      </c>
      <c r="E10" s="333">
        <v>45843.75</v>
      </c>
      <c r="F10" s="100">
        <f>E10-VLOOKUP(Zeitzone!$L$5,Zeitzone!$C$4:$E$39,3,0)+VLOOKUP(Zeitzone!$H$1,Zeitzone!$C$4:$E$39,3,0)</f>
        <v>45843.75</v>
      </c>
      <c r="G10" s="336">
        <v>4</v>
      </c>
      <c r="H10" s="222" t="str">
        <f>IFERROR(VLOOKUP($G10,Sprache!$D$66:$E$81,2,0),"")</f>
        <v>Luzern</v>
      </c>
      <c r="I10" s="146" t="str">
        <f>VLOOKUP(C10,Groups!$B$7:$D$25,3,0)</f>
        <v>Wales</v>
      </c>
      <c r="J10" s="146" t="str">
        <f>VLOOKUP(D10,Groups!$B$7:$D$25,3,0)</f>
        <v>Niederlande</v>
      </c>
      <c r="K10" s="140"/>
    </row>
    <row r="11" spans="1:26" x14ac:dyDescent="0.25">
      <c r="B11" s="230">
        <v>8</v>
      </c>
      <c r="C11" s="228" t="s">
        <v>156</v>
      </c>
      <c r="D11" s="229" t="s">
        <v>157</v>
      </c>
      <c r="E11" s="333">
        <v>45843.875</v>
      </c>
      <c r="F11" s="100">
        <f>E11-VLOOKUP(Zeitzone!$L$5,Zeitzone!$C$4:$E$39,3,0)+VLOOKUP(Zeitzone!$H$1,Zeitzone!$C$4:$E$39,3,0)</f>
        <v>45843.875</v>
      </c>
      <c r="G11" s="336">
        <v>2</v>
      </c>
      <c r="H11" s="222" t="str">
        <f>IFERROR(VLOOKUP($G11,Sprache!$D$66:$E$81,2,0),"")</f>
        <v>Zürich</v>
      </c>
      <c r="I11" s="146" t="str">
        <f>VLOOKUP(C11,Groups!$B$7:$D$25,3,0)</f>
        <v>Frankreich</v>
      </c>
      <c r="J11" s="146" t="str">
        <f>VLOOKUP(D11,Groups!$B$7:$D$25,3,0)</f>
        <v>England</v>
      </c>
      <c r="K11" s="140"/>
    </row>
    <row r="12" spans="1:26" x14ac:dyDescent="0.25">
      <c r="B12" s="230">
        <v>9</v>
      </c>
      <c r="C12" s="228" t="s">
        <v>145</v>
      </c>
      <c r="D12" s="229" t="s">
        <v>147</v>
      </c>
      <c r="E12" s="333">
        <v>45844.75</v>
      </c>
      <c r="F12" s="100">
        <f>E12-VLOOKUP(Zeitzone!$L$5,Zeitzone!$C$4:$E$39,3,0)+VLOOKUP(Zeitzone!$H$1,Zeitzone!$C$4:$E$39,3,0)</f>
        <v>45844.75</v>
      </c>
      <c r="G12" s="336">
        <v>7</v>
      </c>
      <c r="H12" s="222" t="str">
        <f>IFERROR(VLOOKUP($G12,Sprache!$D$66:$E$81,2,0),"")</f>
        <v>Sion</v>
      </c>
      <c r="I12" s="146" t="str">
        <f>VLOOKUP(C12,Groups!$B$7:$D$25,3,0)</f>
        <v>Norwegen</v>
      </c>
      <c r="J12" s="146" t="str">
        <f>VLOOKUP(D12,Groups!$B$7:$D$25,3,0)</f>
        <v>Finnland</v>
      </c>
      <c r="K12" s="140"/>
    </row>
    <row r="13" spans="1:26" x14ac:dyDescent="0.25">
      <c r="B13" s="230">
        <v>10</v>
      </c>
      <c r="C13" s="228" t="s">
        <v>144</v>
      </c>
      <c r="D13" s="229" t="s">
        <v>146</v>
      </c>
      <c r="E13" s="333">
        <v>45844.875</v>
      </c>
      <c r="F13" s="100">
        <f>E13-VLOOKUP(Zeitzone!$L$5,Zeitzone!$C$4:$E$39,3,0)+VLOOKUP(Zeitzone!$H$1,Zeitzone!$C$4:$E$39,3,0)</f>
        <v>45844.875</v>
      </c>
      <c r="G13" s="336">
        <v>5</v>
      </c>
      <c r="H13" s="222" t="str">
        <f>IFERROR(VLOOKUP($G13,Sprache!$D$66:$E$81,2,0),"")</f>
        <v>Bern</v>
      </c>
      <c r="I13" s="146" t="str">
        <f>VLOOKUP(C13,Groups!$B$7:$D$25,3,0)</f>
        <v>Schweiz</v>
      </c>
      <c r="J13" s="146" t="str">
        <f>VLOOKUP(D13,Groups!$B$7:$D$25,3,0)</f>
        <v>Island</v>
      </c>
      <c r="K13" s="140"/>
    </row>
    <row r="14" spans="1:26" x14ac:dyDescent="0.25">
      <c r="B14" s="230">
        <v>11</v>
      </c>
      <c r="C14" s="228" t="s">
        <v>148</v>
      </c>
      <c r="D14" s="229" t="s">
        <v>150</v>
      </c>
      <c r="E14" s="333">
        <v>45845.75</v>
      </c>
      <c r="F14" s="100">
        <f>E14-VLOOKUP(Zeitzone!$L$5,Zeitzone!$C$4:$E$39,3,0)+VLOOKUP(Zeitzone!$H$1,Zeitzone!$C$4:$E$39,3,0)</f>
        <v>45845.75</v>
      </c>
      <c r="G14" s="336">
        <v>8</v>
      </c>
      <c r="H14" s="222" t="str">
        <f>IFERROR(VLOOKUP($G14,Sprache!$D$66:$E$81,2,0),"")</f>
        <v>Thun</v>
      </c>
      <c r="I14" s="146" t="str">
        <f>VLOOKUP(C14,Groups!$B$7:$D$25,3,0)</f>
        <v>Spanien</v>
      </c>
      <c r="J14" s="146" t="str">
        <f>VLOOKUP(D14,Groups!$B$7:$D$25,3,0)</f>
        <v>Belgien</v>
      </c>
      <c r="K14" s="140"/>
    </row>
    <row r="15" spans="1:26" x14ac:dyDescent="0.25">
      <c r="B15" s="230">
        <v>12</v>
      </c>
      <c r="C15" s="228" t="s">
        <v>149</v>
      </c>
      <c r="D15" s="229" t="s">
        <v>151</v>
      </c>
      <c r="E15" s="333">
        <v>45845.875</v>
      </c>
      <c r="F15" s="100">
        <f>E15-VLOOKUP(Zeitzone!$L$5,Zeitzone!$C$4:$E$39,3,0)+VLOOKUP(Zeitzone!$H$1,Zeitzone!$C$4:$E$39,3,0)</f>
        <v>45845.875</v>
      </c>
      <c r="G15" s="336">
        <v>6</v>
      </c>
      <c r="H15" s="222" t="str">
        <f>IFERROR(VLOOKUP($G15,Sprache!$D$66:$E$81,2,0),"")</f>
        <v>Genf</v>
      </c>
      <c r="I15" s="146" t="str">
        <f>VLOOKUP(C15,Groups!$B$7:$D$25,3,0)</f>
        <v>Portugal</v>
      </c>
      <c r="J15" s="146" t="str">
        <f>VLOOKUP(D15,Groups!$B$7:$D$25,3,0)</f>
        <v>Italien</v>
      </c>
      <c r="K15" s="140"/>
    </row>
    <row r="16" spans="1:26" x14ac:dyDescent="0.25">
      <c r="B16" s="230">
        <v>13</v>
      </c>
      <c r="C16" s="228" t="s">
        <v>152</v>
      </c>
      <c r="D16" s="229" t="s">
        <v>154</v>
      </c>
      <c r="E16" s="333">
        <v>45846.75</v>
      </c>
      <c r="F16" s="100">
        <f>E16-VLOOKUP(Zeitzone!$L$5,Zeitzone!$C$4:$E$39,3,0)+VLOOKUP(Zeitzone!$H$1,Zeitzone!$C$4:$E$39,3,0)</f>
        <v>45846.75</v>
      </c>
      <c r="G16" s="336">
        <v>1</v>
      </c>
      <c r="H16" s="222" t="str">
        <f>IFERROR(VLOOKUP($G16,Sprache!$D$66:$E$81,2,0),"")</f>
        <v>Basel</v>
      </c>
      <c r="I16" s="146" t="str">
        <f>VLOOKUP(C16,Groups!$B$7:$D$25,3,0)</f>
        <v>Deutschland</v>
      </c>
      <c r="J16" s="146" t="str">
        <f>VLOOKUP(D16,Groups!$B$7:$D$25,3,0)</f>
        <v>Dänemark</v>
      </c>
      <c r="K16" s="140"/>
      <c r="M16" s="238"/>
      <c r="N16" s="238"/>
      <c r="O16" s="238"/>
      <c r="P16" s="238"/>
      <c r="Q16" s="238"/>
      <c r="R16" s="238"/>
      <c r="S16" s="238"/>
      <c r="T16" s="238"/>
      <c r="U16" s="238"/>
      <c r="V16" s="238"/>
      <c r="W16" s="238"/>
      <c r="X16" s="238"/>
      <c r="Y16" s="238"/>
      <c r="Z16" s="238"/>
    </row>
    <row r="17" spans="2:26" x14ac:dyDescent="0.25">
      <c r="B17" s="230">
        <v>14</v>
      </c>
      <c r="C17" s="228" t="s">
        <v>153</v>
      </c>
      <c r="D17" s="229" t="s">
        <v>155</v>
      </c>
      <c r="E17" s="333">
        <v>45846.875</v>
      </c>
      <c r="F17" s="100">
        <f>E17-VLOOKUP(Zeitzone!$L$5,Zeitzone!$C$4:$E$39,3,0)+VLOOKUP(Zeitzone!$H$1,Zeitzone!$C$4:$E$39,3,0)</f>
        <v>45846.875</v>
      </c>
      <c r="G17" s="336">
        <v>4</v>
      </c>
      <c r="H17" s="222" t="str">
        <f>IFERROR(VLOOKUP($G17,Sprache!$D$66:$E$81,2,0),"")</f>
        <v>Luzern</v>
      </c>
      <c r="I17" s="146" t="str">
        <f>VLOOKUP(C17,Groups!$B$7:$D$25,3,0)</f>
        <v>Polen</v>
      </c>
      <c r="J17" s="146" t="str">
        <f>VLOOKUP(D17,Groups!$B$7:$D$25,3,0)</f>
        <v>Schweden</v>
      </c>
      <c r="K17" s="140"/>
      <c r="M17" s="238"/>
      <c r="N17" s="238"/>
      <c r="O17" s="238"/>
      <c r="P17" s="238"/>
      <c r="Q17" s="238"/>
      <c r="R17" s="238"/>
      <c r="S17" s="238"/>
      <c r="T17" s="238"/>
      <c r="U17" s="238"/>
      <c r="V17" s="238"/>
      <c r="W17" s="238"/>
      <c r="X17" s="238"/>
      <c r="Y17" s="238"/>
      <c r="Z17" s="238"/>
    </row>
    <row r="18" spans="2:26" x14ac:dyDescent="0.25">
      <c r="B18" s="230">
        <v>15</v>
      </c>
      <c r="C18" s="228" t="s">
        <v>157</v>
      </c>
      <c r="D18" s="229" t="s">
        <v>159</v>
      </c>
      <c r="E18" s="333">
        <v>45847.75</v>
      </c>
      <c r="F18" s="100">
        <f>E18-VLOOKUP(Zeitzone!$L$5,Zeitzone!$C$4:$E$39,3,0)+VLOOKUP(Zeitzone!$H$1,Zeitzone!$C$4:$E$39,3,0)</f>
        <v>45847.75</v>
      </c>
      <c r="G18" s="336">
        <v>2</v>
      </c>
      <c r="H18" s="222" t="str">
        <f>IFERROR(VLOOKUP($G18,Sprache!$D$66:$E$81,2,0),"")</f>
        <v>Zürich</v>
      </c>
      <c r="I18" s="146" t="str">
        <f>VLOOKUP(C18,Groups!$B$7:$D$25,3,0)</f>
        <v>England</v>
      </c>
      <c r="J18" s="146" t="str">
        <f>VLOOKUP(D18,Groups!$B$7:$D$25,3,0)</f>
        <v>Niederlande</v>
      </c>
      <c r="K18" s="140"/>
      <c r="M18" s="238"/>
      <c r="N18" s="238"/>
      <c r="O18" s="238"/>
      <c r="P18" s="238"/>
      <c r="Q18" s="238"/>
      <c r="R18" s="238"/>
      <c r="S18" s="238"/>
      <c r="T18" s="238"/>
      <c r="U18" s="238"/>
      <c r="V18" s="238"/>
      <c r="W18" s="238"/>
      <c r="X18" s="238"/>
      <c r="Y18" s="238"/>
      <c r="Z18" s="238"/>
    </row>
    <row r="19" spans="2:26" x14ac:dyDescent="0.25">
      <c r="B19" s="230">
        <v>16</v>
      </c>
      <c r="C19" s="228" t="s">
        <v>156</v>
      </c>
      <c r="D19" s="229" t="s">
        <v>158</v>
      </c>
      <c r="E19" s="333">
        <v>45847.875</v>
      </c>
      <c r="F19" s="100">
        <f>E19-VLOOKUP(Zeitzone!$L$5,Zeitzone!$C$4:$E$39,3,0)+VLOOKUP(Zeitzone!$H$1,Zeitzone!$C$4:$E$39,3,0)</f>
        <v>45847.875</v>
      </c>
      <c r="G19" s="336">
        <v>3</v>
      </c>
      <c r="H19" s="222" t="str">
        <f>IFERROR(VLOOKUP($G19,Sprache!$D$66:$E$81,2,0),"")</f>
        <v>St. Gallen</v>
      </c>
      <c r="I19" s="146" t="str">
        <f>VLOOKUP(C19,Groups!$B$7:$D$25,3,0)</f>
        <v>Frankreich</v>
      </c>
      <c r="J19" s="146" t="str">
        <f>VLOOKUP(D19,Groups!$B$7:$D$25,3,0)</f>
        <v>Wales</v>
      </c>
      <c r="K19" s="140"/>
      <c r="M19" s="238"/>
      <c r="N19" s="238"/>
      <c r="O19" s="238"/>
      <c r="P19" s="238"/>
      <c r="Q19" s="238"/>
      <c r="R19" s="238"/>
      <c r="S19" s="238"/>
      <c r="T19" s="238"/>
      <c r="U19" s="238"/>
      <c r="V19" s="238"/>
      <c r="W19" s="238"/>
      <c r="X19" s="238"/>
      <c r="Y19" s="238"/>
      <c r="Z19" s="238"/>
    </row>
    <row r="20" spans="2:26" x14ac:dyDescent="0.25">
      <c r="B20" s="230">
        <v>17</v>
      </c>
      <c r="C20" s="228" t="s">
        <v>147</v>
      </c>
      <c r="D20" s="229" t="s">
        <v>144</v>
      </c>
      <c r="E20" s="333">
        <v>45848.875</v>
      </c>
      <c r="F20" s="100">
        <f>E20-VLOOKUP(Zeitzone!$L$5,Zeitzone!$C$4:$E$39,3,0)+VLOOKUP(Zeitzone!$H$1,Zeitzone!$C$4:$E$39,3,0)</f>
        <v>45848.875</v>
      </c>
      <c r="G20" s="336">
        <v>6</v>
      </c>
      <c r="H20" s="222" t="str">
        <f>IFERROR(VLOOKUP($G20,Sprache!$D$66:$E$81,2,0),"")</f>
        <v>Genf</v>
      </c>
      <c r="I20" s="146" t="str">
        <f>VLOOKUP(C20,Groups!$B$7:$D$25,3,0)</f>
        <v>Finnland</v>
      </c>
      <c r="J20" s="146" t="str">
        <f>VLOOKUP(D20,Groups!$B$7:$D$25,3,0)</f>
        <v>Schweiz</v>
      </c>
      <c r="K20" s="140"/>
      <c r="M20" s="238"/>
      <c r="N20" s="238"/>
      <c r="O20" s="238"/>
      <c r="P20" s="238"/>
      <c r="Q20" s="238"/>
      <c r="R20" s="238"/>
      <c r="S20" s="238"/>
      <c r="T20" s="238"/>
      <c r="U20" s="238"/>
      <c r="V20" s="238"/>
      <c r="W20" s="238"/>
      <c r="X20" s="238"/>
      <c r="Y20" s="238"/>
      <c r="Z20" s="238"/>
    </row>
    <row r="21" spans="2:26" x14ac:dyDescent="0.25">
      <c r="B21" s="230">
        <v>18</v>
      </c>
      <c r="C21" s="228" t="s">
        <v>145</v>
      </c>
      <c r="D21" s="229" t="s">
        <v>146</v>
      </c>
      <c r="E21" s="333">
        <v>45848.875</v>
      </c>
      <c r="F21" s="100">
        <f>E21-VLOOKUP(Zeitzone!$L$5,Zeitzone!$C$4:$E$39,3,0)+VLOOKUP(Zeitzone!$H$1,Zeitzone!$C$4:$E$39,3,0)</f>
        <v>45848.875</v>
      </c>
      <c r="G21" s="336">
        <v>8</v>
      </c>
      <c r="H21" s="222" t="str">
        <f>IFERROR(VLOOKUP($G21,Sprache!$D$66:$E$81,2,0),"")</f>
        <v>Thun</v>
      </c>
      <c r="I21" s="146" t="str">
        <f>VLOOKUP(C21,Groups!$B$7:$D$25,3,0)</f>
        <v>Norwegen</v>
      </c>
      <c r="J21" s="146" t="str">
        <f>VLOOKUP(D21,Groups!$B$7:$D$25,3,0)</f>
        <v>Island</v>
      </c>
      <c r="K21" s="140"/>
      <c r="M21" s="238"/>
      <c r="N21" s="238"/>
      <c r="O21" s="238"/>
      <c r="P21" s="238"/>
      <c r="Q21" s="238"/>
      <c r="R21" s="238"/>
      <c r="S21" s="238"/>
      <c r="T21" s="238"/>
      <c r="U21" s="238"/>
      <c r="V21" s="238"/>
      <c r="W21" s="238"/>
      <c r="X21" s="238"/>
      <c r="Y21" s="238"/>
      <c r="Z21" s="238"/>
    </row>
    <row r="22" spans="2:26" x14ac:dyDescent="0.25">
      <c r="B22" s="230">
        <v>19</v>
      </c>
      <c r="C22" s="228" t="s">
        <v>151</v>
      </c>
      <c r="D22" s="229" t="s">
        <v>148</v>
      </c>
      <c r="E22" s="333">
        <v>45849.875</v>
      </c>
      <c r="F22" s="100">
        <f>E22-VLOOKUP(Zeitzone!$L$5,Zeitzone!$C$4:$E$39,3,0)+VLOOKUP(Zeitzone!$H$1,Zeitzone!$C$4:$E$39,3,0)</f>
        <v>45849.875</v>
      </c>
      <c r="G22" s="336">
        <v>5</v>
      </c>
      <c r="H22" s="222" t="str">
        <f>IFERROR(VLOOKUP($G22,Sprache!$D$66:$E$81,2,0),"")</f>
        <v>Bern</v>
      </c>
      <c r="I22" s="146" t="str">
        <f>VLOOKUP(C22,Groups!$B$7:$D$25,3,0)</f>
        <v>Italien</v>
      </c>
      <c r="J22" s="146" t="str">
        <f>VLOOKUP(D22,Groups!$B$7:$D$25,3,0)</f>
        <v>Spanien</v>
      </c>
      <c r="K22" s="140"/>
      <c r="M22" s="238"/>
      <c r="N22" s="238"/>
      <c r="O22" s="238"/>
      <c r="P22" s="238"/>
      <c r="Q22" s="238"/>
      <c r="R22" s="238"/>
      <c r="S22" s="238"/>
      <c r="T22" s="238"/>
      <c r="U22" s="238"/>
      <c r="V22" s="238"/>
      <c r="W22" s="238"/>
      <c r="X22" s="238"/>
      <c r="Y22" s="238"/>
      <c r="Z22" s="238"/>
    </row>
    <row r="23" spans="2:26" x14ac:dyDescent="0.25">
      <c r="B23" s="230">
        <v>20</v>
      </c>
      <c r="C23" s="228" t="s">
        <v>149</v>
      </c>
      <c r="D23" s="229" t="s">
        <v>150</v>
      </c>
      <c r="E23" s="333">
        <v>45849.875</v>
      </c>
      <c r="F23" s="100">
        <f>E23-VLOOKUP(Zeitzone!$L$5,Zeitzone!$C$4:$E$39,3,0)+VLOOKUP(Zeitzone!$H$1,Zeitzone!$C$4:$E$39,3,0)</f>
        <v>45849.875</v>
      </c>
      <c r="G23" s="336">
        <v>7</v>
      </c>
      <c r="H23" s="222" t="str">
        <f>IFERROR(VLOOKUP($G23,Sprache!$D$66:$E$81,2,0),"")</f>
        <v>Sion</v>
      </c>
      <c r="I23" s="146" t="str">
        <f>VLOOKUP(C23,Groups!$B$7:$D$25,3,0)</f>
        <v>Portugal</v>
      </c>
      <c r="J23" s="146" t="str">
        <f>VLOOKUP(D23,Groups!$B$7:$D$25,3,0)</f>
        <v>Belgien</v>
      </c>
      <c r="K23" s="140"/>
      <c r="M23" s="238"/>
      <c r="N23" s="238"/>
      <c r="O23" s="238"/>
      <c r="P23" s="238"/>
      <c r="Q23" s="238"/>
      <c r="R23" s="238"/>
      <c r="S23" s="238"/>
      <c r="T23" s="238"/>
      <c r="U23" s="238"/>
      <c r="V23" s="238"/>
      <c r="W23" s="238"/>
      <c r="X23" s="238"/>
      <c r="Y23" s="238"/>
      <c r="Z23" s="238"/>
    </row>
    <row r="24" spans="2:26" x14ac:dyDescent="0.25">
      <c r="B24" s="230">
        <v>21</v>
      </c>
      <c r="C24" s="228" t="s">
        <v>155</v>
      </c>
      <c r="D24" s="229" t="s">
        <v>152</v>
      </c>
      <c r="E24" s="333">
        <v>45850.875</v>
      </c>
      <c r="F24" s="100">
        <f>E24-VLOOKUP(Zeitzone!$L$5,Zeitzone!$C$4:$E$39,3,0)+VLOOKUP(Zeitzone!$H$1,Zeitzone!$C$4:$E$39,3,0)</f>
        <v>45850.875</v>
      </c>
      <c r="G24" s="336">
        <v>2</v>
      </c>
      <c r="H24" s="222" t="str">
        <f>IFERROR(VLOOKUP($G24,Sprache!$D$66:$E$81,2,0),"")</f>
        <v>Zürich</v>
      </c>
      <c r="I24" s="146" t="str">
        <f>VLOOKUP(C24,Groups!$B$7:$D$25,3,0)</f>
        <v>Schweden</v>
      </c>
      <c r="J24" s="146" t="str">
        <f>VLOOKUP(D24,Groups!$B$7:$D$25,3,0)</f>
        <v>Deutschland</v>
      </c>
      <c r="K24" s="140"/>
      <c r="M24" s="238"/>
      <c r="N24" s="238"/>
      <c r="O24" s="238"/>
      <c r="P24" s="238"/>
      <c r="Q24" s="238"/>
      <c r="R24" s="238"/>
      <c r="S24" s="238"/>
      <c r="T24" s="238"/>
      <c r="U24" s="238"/>
      <c r="V24" s="238"/>
      <c r="W24" s="238"/>
      <c r="X24" s="238"/>
      <c r="Y24" s="238"/>
      <c r="Z24" s="238"/>
    </row>
    <row r="25" spans="2:26" x14ac:dyDescent="0.25">
      <c r="B25" s="230">
        <v>22</v>
      </c>
      <c r="C25" s="228" t="s">
        <v>153</v>
      </c>
      <c r="D25" s="229" t="s">
        <v>154</v>
      </c>
      <c r="E25" s="333">
        <v>45850.875</v>
      </c>
      <c r="F25" s="100">
        <f>E25-VLOOKUP(Zeitzone!$L$5,Zeitzone!$C$4:$E$39,3,0)+VLOOKUP(Zeitzone!$H$1,Zeitzone!$C$4:$E$39,3,0)</f>
        <v>45850.875</v>
      </c>
      <c r="G25" s="336">
        <v>4</v>
      </c>
      <c r="H25" s="222" t="str">
        <f>IFERROR(VLOOKUP($G25,Sprache!$D$66:$E$81,2,0),"")</f>
        <v>Luzern</v>
      </c>
      <c r="I25" s="146" t="str">
        <f>VLOOKUP(C25,Groups!$B$7:$D$25,3,0)</f>
        <v>Polen</v>
      </c>
      <c r="J25" s="146" t="str">
        <f>VLOOKUP(D25,Groups!$B$7:$D$25,3,0)</f>
        <v>Dänemark</v>
      </c>
      <c r="K25" s="140"/>
      <c r="M25" s="238"/>
      <c r="N25" s="238"/>
      <c r="O25" s="238"/>
      <c r="P25" s="238"/>
      <c r="Q25" s="238"/>
      <c r="R25" s="238"/>
      <c r="S25" s="238"/>
      <c r="T25" s="238"/>
      <c r="U25" s="238"/>
      <c r="V25" s="238"/>
      <c r="W25" s="238"/>
      <c r="X25" s="238"/>
      <c r="Y25" s="238"/>
      <c r="Z25" s="238"/>
    </row>
    <row r="26" spans="2:26" x14ac:dyDescent="0.25">
      <c r="B26" s="230">
        <v>23</v>
      </c>
      <c r="C26" s="228" t="s">
        <v>159</v>
      </c>
      <c r="D26" s="229" t="s">
        <v>156</v>
      </c>
      <c r="E26" s="333">
        <v>45851.875</v>
      </c>
      <c r="F26" s="100">
        <f>E26-VLOOKUP(Zeitzone!$L$5,Zeitzone!$C$4:$E$39,3,0)+VLOOKUP(Zeitzone!$H$1,Zeitzone!$C$4:$E$39,3,0)</f>
        <v>45851.875</v>
      </c>
      <c r="G26" s="336">
        <v>1</v>
      </c>
      <c r="H26" s="222" t="str">
        <f>IFERROR(VLOOKUP($G26,Sprache!$D$66:$E$81,2,0),"")</f>
        <v>Basel</v>
      </c>
      <c r="I26" s="146" t="str">
        <f>VLOOKUP(C26,Groups!$B$7:$D$25,3,0)</f>
        <v>Niederlande</v>
      </c>
      <c r="J26" s="146" t="str">
        <f>VLOOKUP(D26,Groups!$B$7:$D$25,3,0)</f>
        <v>Frankreich</v>
      </c>
      <c r="K26" s="140"/>
      <c r="M26" s="238"/>
      <c r="N26" s="238"/>
      <c r="O26" s="238"/>
      <c r="P26" s="238"/>
      <c r="Q26" s="238"/>
      <c r="R26" s="238"/>
      <c r="S26" s="238"/>
      <c r="T26" s="238"/>
      <c r="U26" s="238"/>
      <c r="V26" s="238"/>
      <c r="W26" s="238"/>
      <c r="X26" s="238"/>
      <c r="Y26" s="238"/>
      <c r="Z26" s="238"/>
    </row>
    <row r="27" spans="2:26" x14ac:dyDescent="0.25">
      <c r="B27" s="230">
        <v>24</v>
      </c>
      <c r="C27" s="228" t="s">
        <v>157</v>
      </c>
      <c r="D27" s="229" t="s">
        <v>158</v>
      </c>
      <c r="E27" s="333">
        <v>45851.875</v>
      </c>
      <c r="F27" s="100">
        <f>E27-VLOOKUP(Zeitzone!$L$5,Zeitzone!$C$4:$E$39,3,0)+VLOOKUP(Zeitzone!$H$1,Zeitzone!$C$4:$E$39,3,0)</f>
        <v>45851.875</v>
      </c>
      <c r="G27" s="336">
        <v>3</v>
      </c>
      <c r="H27" s="222" t="str">
        <f>IFERROR(VLOOKUP($G27,Sprache!$D$66:$E$81,2,0),"")</f>
        <v>St. Gallen</v>
      </c>
      <c r="I27" s="146" t="str">
        <f>VLOOKUP(C27,Groups!$B$7:$D$25,3,0)</f>
        <v>England</v>
      </c>
      <c r="J27" s="146" t="str">
        <f>VLOOKUP(D27,Groups!$B$7:$D$25,3,0)</f>
        <v>Wales</v>
      </c>
      <c r="K27" s="140"/>
      <c r="M27" s="238"/>
      <c r="N27" s="238"/>
      <c r="O27" s="238"/>
      <c r="P27" s="238"/>
      <c r="Q27" s="238"/>
      <c r="R27" s="238"/>
      <c r="S27" s="238"/>
      <c r="T27" s="238"/>
      <c r="U27" s="238"/>
      <c r="V27" s="238"/>
      <c r="W27" s="238"/>
      <c r="X27" s="238"/>
      <c r="Y27" s="238"/>
      <c r="Z27" s="238"/>
    </row>
    <row r="28" spans="2:26" ht="15.75" thickBot="1" x14ac:dyDescent="0.3">
      <c r="B28" s="101" t="s">
        <v>116</v>
      </c>
      <c r="C28" s="130"/>
      <c r="D28" s="130"/>
      <c r="E28" s="71"/>
      <c r="F28" s="72"/>
      <c r="G28" s="221"/>
      <c r="H28" s="223"/>
      <c r="I28" s="72"/>
      <c r="J28" s="72"/>
      <c r="K28" s="141"/>
    </row>
    <row r="29" spans="2:26" x14ac:dyDescent="0.25">
      <c r="B29" s="230">
        <v>25</v>
      </c>
      <c r="C29" s="228" t="s">
        <v>2</v>
      </c>
      <c r="D29" s="229" t="s">
        <v>7</v>
      </c>
      <c r="E29" s="333">
        <v>45854.875</v>
      </c>
      <c r="F29" s="100">
        <f>E29-VLOOKUP(Zeitzone!$L$5,Zeitzone!$C$4:$E$39,3,0)+VLOOKUP(Zeitzone!$H$1,Zeitzone!$C$4:$E$39,3,0)</f>
        <v>45854.875</v>
      </c>
      <c r="G29" s="334">
        <v>6</v>
      </c>
      <c r="H29" s="222" t="str">
        <f>IFERROR(VLOOKUP($G29,Sprache!$D$66:$E$81,2,0),"")</f>
        <v>Genf</v>
      </c>
      <c r="I29" s="146" t="str">
        <f t="shared" ref="I29:J32" si="0">VLOOKUP(C29,$M$29:$N$43,2,0)</f>
        <v>Norwegen</v>
      </c>
      <c r="J29" s="146" t="str">
        <f t="shared" si="0"/>
        <v>Italien</v>
      </c>
      <c r="K29" s="337">
        <v>1</v>
      </c>
      <c r="L29" s="69"/>
      <c r="M29" s="232" t="s">
        <v>2</v>
      </c>
      <c r="N29" s="233" t="str">
        <f>EURO!$B$46</f>
        <v>Norwegen</v>
      </c>
    </row>
    <row r="30" spans="2:26" x14ac:dyDescent="0.25">
      <c r="B30" s="230">
        <v>26</v>
      </c>
      <c r="C30" s="228" t="s">
        <v>4</v>
      </c>
      <c r="D30" s="229" t="s">
        <v>9</v>
      </c>
      <c r="E30" s="333">
        <v>45855.875</v>
      </c>
      <c r="F30" s="100">
        <f>E30-VLOOKUP(Zeitzone!$L$5,Zeitzone!$C$4:$E$39,3,0)+VLOOKUP(Zeitzone!$H$1,Zeitzone!$C$4:$E$39,3,0)</f>
        <v>45855.875</v>
      </c>
      <c r="G30" s="336">
        <v>2</v>
      </c>
      <c r="H30" s="222" t="str">
        <f>IFERROR(VLOOKUP($G30,Sprache!$D$66:$E$81,2,0),"")</f>
        <v>Zürich</v>
      </c>
      <c r="I30" s="146" t="str">
        <f t="shared" si="0"/>
        <v>Schweden</v>
      </c>
      <c r="J30" s="146" t="str">
        <f t="shared" si="0"/>
        <v>England</v>
      </c>
      <c r="K30" s="337">
        <v>3</v>
      </c>
      <c r="L30" s="69"/>
      <c r="M30" s="234" t="s">
        <v>6</v>
      </c>
      <c r="N30" s="235" t="str">
        <f>EURO!$B$47</f>
        <v>Schweiz</v>
      </c>
    </row>
    <row r="31" spans="2:26" x14ac:dyDescent="0.25">
      <c r="B31" s="230">
        <v>27</v>
      </c>
      <c r="C31" s="228" t="s">
        <v>3</v>
      </c>
      <c r="D31" s="229" t="s">
        <v>6</v>
      </c>
      <c r="E31" s="333">
        <v>45856.875</v>
      </c>
      <c r="F31" s="100">
        <f>E31-VLOOKUP(Zeitzone!$L$5,Zeitzone!$C$4:$E$39,3,0)+VLOOKUP(Zeitzone!$H$1,Zeitzone!$C$4:$E$39,3,0)</f>
        <v>45856.875</v>
      </c>
      <c r="G31" s="336">
        <v>5</v>
      </c>
      <c r="H31" s="222" t="str">
        <f>IFERROR(VLOOKUP($G31,Sprache!$D$66:$E$81,2,0),"")</f>
        <v>Bern</v>
      </c>
      <c r="I31" s="146" t="str">
        <f t="shared" si="0"/>
        <v>Spanien</v>
      </c>
      <c r="J31" s="146" t="str">
        <f t="shared" si="0"/>
        <v>Schweiz</v>
      </c>
      <c r="K31" s="337">
        <v>2</v>
      </c>
      <c r="L31" s="69"/>
      <c r="M31" s="234" t="s">
        <v>3</v>
      </c>
      <c r="N31" s="235" t="str">
        <f>EURO!$E$46</f>
        <v>Spanien</v>
      </c>
    </row>
    <row r="32" spans="2:26" x14ac:dyDescent="0.25">
      <c r="B32" s="230">
        <v>28</v>
      </c>
      <c r="C32" s="228" t="s">
        <v>5</v>
      </c>
      <c r="D32" s="229" t="s">
        <v>8</v>
      </c>
      <c r="E32" s="333">
        <v>45857.875</v>
      </c>
      <c r="F32" s="100">
        <f>E32-VLOOKUP(Zeitzone!$L$5,Zeitzone!$C$4:$E$39,3,0)+VLOOKUP(Zeitzone!$H$1,Zeitzone!$C$4:$E$39,3,0)</f>
        <v>45857.875</v>
      </c>
      <c r="G32" s="336">
        <v>1</v>
      </c>
      <c r="H32" s="222" t="str">
        <f>IFERROR(VLOOKUP($G32,Sprache!$D$66:$E$81,2,0),"")</f>
        <v>Basel</v>
      </c>
      <c r="I32" s="146" t="str">
        <f t="shared" si="0"/>
        <v>Frankreich</v>
      </c>
      <c r="J32" s="146" t="str">
        <f t="shared" si="0"/>
        <v>Deutschland</v>
      </c>
      <c r="K32" s="337">
        <v>4</v>
      </c>
      <c r="L32" s="69"/>
      <c r="M32" s="234" t="s">
        <v>7</v>
      </c>
      <c r="N32" s="235" t="str">
        <f>EURO!$E$47</f>
        <v>Italien</v>
      </c>
    </row>
    <row r="33" spans="2:27" x14ac:dyDescent="0.25">
      <c r="B33" s="230"/>
      <c r="C33" s="228"/>
      <c r="D33" s="229"/>
      <c r="E33" s="333"/>
      <c r="F33" s="100"/>
      <c r="G33" s="336"/>
      <c r="H33" s="222"/>
      <c r="I33" s="146"/>
      <c r="J33" s="146"/>
      <c r="K33" s="337"/>
      <c r="L33" s="69"/>
      <c r="M33" s="234" t="s">
        <v>4</v>
      </c>
      <c r="N33" s="235" t="str">
        <f>EURO!$H$46</f>
        <v>Schweden</v>
      </c>
    </row>
    <row r="34" spans="2:27" x14ac:dyDescent="0.25">
      <c r="B34" s="230"/>
      <c r="C34" s="228"/>
      <c r="D34" s="229"/>
      <c r="E34" s="333"/>
      <c r="F34" s="100"/>
      <c r="G34" s="336"/>
      <c r="H34" s="222"/>
      <c r="I34" s="146"/>
      <c r="J34" s="146"/>
      <c r="K34" s="337"/>
      <c r="L34" s="69"/>
      <c r="M34" s="234" t="s">
        <v>8</v>
      </c>
      <c r="N34" s="235" t="str">
        <f>EURO!$H$47</f>
        <v>Deutschland</v>
      </c>
    </row>
    <row r="35" spans="2:27" x14ac:dyDescent="0.25">
      <c r="B35" s="230"/>
      <c r="C35" s="228"/>
      <c r="D35" s="229"/>
      <c r="E35" s="333"/>
      <c r="F35" s="100"/>
      <c r="G35" s="336"/>
      <c r="H35" s="222"/>
      <c r="I35" s="146"/>
      <c r="J35" s="146"/>
      <c r="K35" s="337"/>
      <c r="L35" s="69"/>
      <c r="M35" s="234" t="s">
        <v>5</v>
      </c>
      <c r="N35" s="235" t="str">
        <f>EURO!$K$46</f>
        <v>Frankreich</v>
      </c>
    </row>
    <row r="36" spans="2:27" ht="15.75" thickBot="1" x14ac:dyDescent="0.3">
      <c r="B36" s="230"/>
      <c r="C36" s="228"/>
      <c r="D36" s="229"/>
      <c r="E36" s="333"/>
      <c r="F36" s="100"/>
      <c r="G36" s="335"/>
      <c r="H36" s="222"/>
      <c r="I36" s="146"/>
      <c r="J36" s="146"/>
      <c r="K36" s="337"/>
      <c r="L36" s="69"/>
      <c r="M36" s="448" t="s">
        <v>9</v>
      </c>
      <c r="N36" s="449" t="str">
        <f>EURO!$K$47</f>
        <v>England</v>
      </c>
    </row>
    <row r="37" spans="2:27" x14ac:dyDescent="0.25">
      <c r="B37" s="101" t="s">
        <v>117</v>
      </c>
      <c r="C37" s="130"/>
      <c r="D37" s="130"/>
      <c r="E37" s="71"/>
      <c r="F37" s="72"/>
      <c r="G37" s="221"/>
      <c r="H37" s="223"/>
      <c r="I37" s="72"/>
      <c r="J37" s="72"/>
      <c r="K37" s="142"/>
      <c r="M37" s="450"/>
      <c r="N37" s="451"/>
    </row>
    <row r="38" spans="2:27" x14ac:dyDescent="0.25">
      <c r="B38" s="230">
        <v>29</v>
      </c>
      <c r="C38" s="228" t="s">
        <v>684</v>
      </c>
      <c r="D38" s="229" t="s">
        <v>682</v>
      </c>
      <c r="E38" s="333">
        <v>45860.875</v>
      </c>
      <c r="F38" s="100">
        <f>E38-VLOOKUP(Zeitzone!$L$5,Zeitzone!$C$4:$E$39,3,0)+VLOOKUP(Zeitzone!$H$1,Zeitzone!$C$4:$E$39,3,0)</f>
        <v>45860.875</v>
      </c>
      <c r="G38" s="334">
        <v>6</v>
      </c>
      <c r="H38" s="222" t="str">
        <f>IFERROR(VLOOKUP($G38,Sprache!$D$66:$E$81,2,0),"")</f>
        <v>Genf</v>
      </c>
      <c r="I38" s="70"/>
      <c r="J38" s="70"/>
      <c r="K38" s="337">
        <v>1</v>
      </c>
      <c r="M38" s="48"/>
      <c r="N38" s="69"/>
    </row>
    <row r="39" spans="2:27" x14ac:dyDescent="0.25">
      <c r="B39" s="230">
        <v>30</v>
      </c>
      <c r="C39" s="228" t="s">
        <v>685</v>
      </c>
      <c r="D39" s="229" t="s">
        <v>683</v>
      </c>
      <c r="E39" s="333">
        <v>45861.875</v>
      </c>
      <c r="F39" s="100">
        <f>E39-VLOOKUP(Zeitzone!$L$5,Zeitzone!$C$4:$E$39,3,0)+VLOOKUP(Zeitzone!$H$1,Zeitzone!$C$4:$E$39,3,0)</f>
        <v>45861.875</v>
      </c>
      <c r="G39" s="336">
        <v>2</v>
      </c>
      <c r="H39" s="222" t="str">
        <f>IFERROR(VLOOKUP($G39,Sprache!$D$66:$E$81,2,0),"")</f>
        <v>Zürich</v>
      </c>
      <c r="I39" s="69"/>
      <c r="J39" s="70"/>
      <c r="K39" s="337">
        <v>2</v>
      </c>
      <c r="M39" s="48"/>
      <c r="N39" s="69"/>
    </row>
    <row r="40" spans="2:27" x14ac:dyDescent="0.25">
      <c r="B40" s="230"/>
      <c r="C40" s="228"/>
      <c r="D40" s="229"/>
      <c r="E40" s="333"/>
      <c r="F40" s="100"/>
      <c r="G40" s="336"/>
      <c r="H40" s="222"/>
      <c r="I40" s="70"/>
      <c r="J40" s="70"/>
      <c r="K40" s="337"/>
      <c r="M40" s="48"/>
      <c r="N40" s="69"/>
    </row>
    <row r="41" spans="2:27" x14ac:dyDescent="0.25">
      <c r="B41" s="230"/>
      <c r="C41" s="228"/>
      <c r="D41" s="229"/>
      <c r="E41" s="333"/>
      <c r="F41" s="100"/>
      <c r="G41" s="335"/>
      <c r="H41" s="222"/>
      <c r="I41" s="70"/>
      <c r="J41" s="70"/>
      <c r="K41" s="337"/>
      <c r="M41" s="48"/>
      <c r="N41" s="452"/>
      <c r="Q41" s="133"/>
      <c r="R41" s="133"/>
      <c r="S41" s="133"/>
      <c r="T41" s="133"/>
      <c r="U41" s="133"/>
      <c r="V41" s="133"/>
      <c r="W41" s="133"/>
      <c r="X41" s="133"/>
      <c r="Y41" s="133"/>
      <c r="Z41" s="133"/>
      <c r="AA41" s="133"/>
    </row>
    <row r="42" spans="2:27" x14ac:dyDescent="0.25">
      <c r="B42" s="101" t="s">
        <v>688</v>
      </c>
      <c r="C42" s="130"/>
      <c r="D42" s="130"/>
      <c r="E42" s="71"/>
      <c r="F42" s="72"/>
      <c r="G42" s="221"/>
      <c r="H42" s="223"/>
      <c r="I42" s="72"/>
      <c r="J42" s="72"/>
      <c r="K42" s="142"/>
      <c r="M42" s="48"/>
      <c r="N42" s="69"/>
      <c r="Q42" s="133"/>
      <c r="R42" s="133"/>
      <c r="S42" s="133"/>
      <c r="T42" s="133"/>
      <c r="U42" s="133"/>
      <c r="V42" s="133"/>
      <c r="W42" s="133"/>
      <c r="X42" s="133"/>
      <c r="Y42" s="133"/>
      <c r="Z42" s="133"/>
      <c r="AA42" s="133"/>
    </row>
    <row r="43" spans="2:27" ht="15.75" thickBot="1" x14ac:dyDescent="0.3">
      <c r="B43" s="231">
        <v>31</v>
      </c>
      <c r="C43" s="440" t="s">
        <v>686</v>
      </c>
      <c r="D43" s="441" t="s">
        <v>687</v>
      </c>
      <c r="E43" s="442">
        <v>45865.75</v>
      </c>
      <c r="F43" s="443">
        <f>E43-VLOOKUP(Zeitzone!$L$5,Zeitzone!$C$4:$E$39,3,0)+VLOOKUP(Zeitzone!$H$1,Zeitzone!$C$4:$E$39,3,0)</f>
        <v>45865.75</v>
      </c>
      <c r="G43" s="444">
        <v>1</v>
      </c>
      <c r="H43" s="445" t="str">
        <f>IFERROR(VLOOKUP($G43,Sprache!$D$66:$E$81,2,0),"")</f>
        <v>Basel</v>
      </c>
      <c r="I43" s="446"/>
      <c r="J43" s="446"/>
      <c r="K43" s="447" t="str">
        <f>Sprache!$E$115</f>
        <v>Finale</v>
      </c>
      <c r="M43" s="48"/>
      <c r="N43" s="69"/>
      <c r="P43" s="133"/>
      <c r="Q43" s="133"/>
      <c r="R43" s="133"/>
      <c r="S43" s="133"/>
      <c r="T43" s="133"/>
      <c r="U43" s="133"/>
      <c r="V43" s="133"/>
      <c r="W43" s="133"/>
      <c r="X43" s="133"/>
      <c r="Y43" s="133"/>
      <c r="Z43" s="133"/>
      <c r="AA43" s="133"/>
    </row>
    <row r="44" spans="2:27" ht="15.75" thickTop="1" x14ac:dyDescent="0.25"/>
    <row r="45" spans="2:27" x14ac:dyDescent="0.25"/>
  </sheetData>
  <sheetProtection sheet="1" selectLockedCells="1"/>
  <mergeCells count="2">
    <mergeCell ref="B1:J1"/>
    <mergeCell ref="C3:D3"/>
  </mergeCells>
  <pageMargins left="0.7" right="0.7" top="0.78740157499999996" bottom="0.78740157499999996"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14C46-CEEA-4263-A490-56BB89862C2B}">
  <sheetPr codeName="Tabelle5"/>
  <dimension ref="B1:E15"/>
  <sheetViews>
    <sheetView workbookViewId="0">
      <selection activeCell="D7" sqref="D7"/>
    </sheetView>
  </sheetViews>
  <sheetFormatPr baseColWidth="10" defaultRowHeight="15" x14ac:dyDescent="0.25"/>
  <cols>
    <col min="2" max="2" width="14.28515625" customWidth="1"/>
    <col min="3" max="3" width="15.28515625" customWidth="1"/>
    <col min="4" max="4" width="7.28515625" customWidth="1"/>
    <col min="5" max="5" width="18.28515625" customWidth="1"/>
  </cols>
  <sheetData>
    <row r="1" spans="2:5" ht="28.5" x14ac:dyDescent="0.45">
      <c r="B1" s="861" t="s">
        <v>563</v>
      </c>
      <c r="C1" s="861"/>
    </row>
    <row r="3" spans="2:5" ht="15.75" thickBot="1" x14ac:dyDescent="0.3">
      <c r="B3" s="52" t="s">
        <v>563</v>
      </c>
      <c r="C3" s="52" t="s">
        <v>715</v>
      </c>
    </row>
    <row r="4" spans="2:5" ht="15.75" thickTop="1" x14ac:dyDescent="0.25">
      <c r="B4" s="51">
        <v>10000000</v>
      </c>
      <c r="C4" s="268" t="s">
        <v>165</v>
      </c>
    </row>
    <row r="5" spans="2:5" x14ac:dyDescent="0.25">
      <c r="B5" s="50">
        <v>1000000</v>
      </c>
      <c r="C5" s="269" t="s">
        <v>174</v>
      </c>
    </row>
    <row r="6" spans="2:5" x14ac:dyDescent="0.25">
      <c r="B6" s="50">
        <v>100000</v>
      </c>
      <c r="C6" s="269" t="s">
        <v>175</v>
      </c>
    </row>
    <row r="7" spans="2:5" x14ac:dyDescent="0.25">
      <c r="B7" s="50">
        <v>1000</v>
      </c>
      <c r="C7" s="269" t="s">
        <v>172</v>
      </c>
      <c r="D7" s="50">
        <v>50</v>
      </c>
      <c r="E7" s="269" t="s">
        <v>447</v>
      </c>
    </row>
    <row r="8" spans="2:5" x14ac:dyDescent="0.25">
      <c r="B8" s="50">
        <v>10</v>
      </c>
      <c r="C8" s="269" t="s">
        <v>173</v>
      </c>
    </row>
    <row r="9" spans="2:5" x14ac:dyDescent="0.25">
      <c r="B9" s="50">
        <v>1</v>
      </c>
      <c r="C9" s="269" t="s">
        <v>624</v>
      </c>
    </row>
    <row r="10" spans="2:5" x14ac:dyDescent="0.25">
      <c r="B10" s="50">
        <v>0.1</v>
      </c>
      <c r="C10" s="269" t="s">
        <v>431</v>
      </c>
    </row>
    <row r="11" spans="2:5" x14ac:dyDescent="0.25">
      <c r="B11" s="50">
        <v>0.01</v>
      </c>
      <c r="C11" s="269" t="s">
        <v>444</v>
      </c>
    </row>
    <row r="12" spans="2:5" x14ac:dyDescent="0.25">
      <c r="B12" s="50">
        <v>1E-3</v>
      </c>
      <c r="C12" s="269" t="s">
        <v>436</v>
      </c>
    </row>
    <row r="13" spans="2:5" x14ac:dyDescent="0.25">
      <c r="B13" s="50">
        <v>1E-4</v>
      </c>
      <c r="C13" s="269" t="s">
        <v>29</v>
      </c>
    </row>
    <row r="14" spans="2:5" x14ac:dyDescent="0.25">
      <c r="B14" s="50">
        <v>9.9999999999999995E-7</v>
      </c>
      <c r="C14" s="269" t="s">
        <v>506</v>
      </c>
    </row>
    <row r="15" spans="2:5" x14ac:dyDescent="0.25">
      <c r="B15" s="50">
        <v>1E-8</v>
      </c>
      <c r="C15" s="269" t="s">
        <v>561</v>
      </c>
    </row>
  </sheetData>
  <sheetProtection selectLockedCells="1"/>
  <sortState ref="B7:C13">
    <sortCondition descending="1" ref="B7"/>
  </sortState>
  <mergeCells count="1">
    <mergeCell ref="B1:C1"/>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6B9FE-2884-4969-A65C-EBC36322FD1B}">
  <sheetPr codeName="Tabelle10"/>
  <dimension ref="B1:N14"/>
  <sheetViews>
    <sheetView workbookViewId="0">
      <selection activeCell="G13" sqref="G13"/>
    </sheetView>
  </sheetViews>
  <sheetFormatPr baseColWidth="10" defaultRowHeight="15" x14ac:dyDescent="0.25"/>
  <sheetData>
    <row r="1" spans="2:14" ht="23.25" x14ac:dyDescent="0.35">
      <c r="B1" s="89" t="s">
        <v>256</v>
      </c>
      <c r="C1" s="89"/>
      <c r="D1" s="89"/>
      <c r="E1" s="89"/>
      <c r="F1" s="89"/>
    </row>
    <row r="3" spans="2:14" x14ac:dyDescent="0.25">
      <c r="B3" s="54" t="s">
        <v>181</v>
      </c>
      <c r="C3" s="54" t="s">
        <v>180</v>
      </c>
      <c r="D3" s="54" t="s">
        <v>179</v>
      </c>
      <c r="E3" s="54" t="s">
        <v>182</v>
      </c>
      <c r="F3" s="54" t="s">
        <v>262</v>
      </c>
      <c r="G3" s="54" t="s">
        <v>31</v>
      </c>
      <c r="H3" s="54" t="s">
        <v>178</v>
      </c>
      <c r="J3" s="86"/>
      <c r="K3" s="87"/>
      <c r="L3" s="87"/>
      <c r="M3" s="87"/>
      <c r="N3" s="87"/>
    </row>
    <row r="4" spans="2:14" x14ac:dyDescent="0.25">
      <c r="B4" s="27" t="s">
        <v>22</v>
      </c>
      <c r="C4" s="27">
        <f>GrpA!$X$11</f>
        <v>0</v>
      </c>
      <c r="D4" s="56">
        <f>COUNTIF($C$4:$C$9,"&gt;0")</f>
        <v>0</v>
      </c>
      <c r="E4" s="27" t="str">
        <f t="shared" ref="E4:E7" si="0">IF($C4&gt;0,$B4,"")</f>
        <v/>
      </c>
      <c r="F4" s="144">
        <f>LEN($E4)</f>
        <v>0</v>
      </c>
      <c r="G4" s="144">
        <f>SUM($F$4:$F4)</f>
        <v>0</v>
      </c>
      <c r="H4" t="str">
        <f>IF($E4&lt;&gt;"",$E4&amp;IF($G4=$G$7,"",IF($G4&lt;$G$7-1,", ",Sprache!$E$132)),"")</f>
        <v/>
      </c>
      <c r="J4" s="862" t="str">
        <f>Sprache!$E$130&amp;"  "&amp;$H$11&amp;"."</f>
        <v>Gruppen mit Fair-Play-Wertung:  .</v>
      </c>
      <c r="K4" s="863"/>
      <c r="L4" s="863"/>
      <c r="M4" s="863"/>
      <c r="N4" s="863"/>
    </row>
    <row r="5" spans="2:14" x14ac:dyDescent="0.25">
      <c r="B5" s="27" t="s">
        <v>18</v>
      </c>
      <c r="C5" s="27">
        <f>GrpB!$X$11</f>
        <v>0</v>
      </c>
      <c r="E5" s="27" t="str">
        <f t="shared" si="0"/>
        <v/>
      </c>
      <c r="F5" s="144">
        <f t="shared" ref="F5:F7" si="1">LEN($E5)</f>
        <v>0</v>
      </c>
      <c r="G5" s="144">
        <f>SUM($F$4:$F5)</f>
        <v>0</v>
      </c>
      <c r="H5" t="str">
        <f>IF($E5&lt;&gt;"",$E5&amp;IF($G5=$G$7,"",IF($G5&lt;$G$7-1,", ",Sprache!$E$132)),"")</f>
        <v/>
      </c>
      <c r="J5" s="864" t="str">
        <f>Sprache!$E$131</f>
        <v>Die Platzierung ist in allen Gruppen geklärt.</v>
      </c>
      <c r="K5" s="864"/>
      <c r="L5" s="864"/>
      <c r="M5" s="864"/>
      <c r="N5" s="864"/>
    </row>
    <row r="6" spans="2:14" x14ac:dyDescent="0.25">
      <c r="B6" s="27" t="s">
        <v>19</v>
      </c>
      <c r="C6" s="27">
        <f>GrpC!$X$11</f>
        <v>0</v>
      </c>
      <c r="E6" s="27" t="str">
        <f t="shared" si="0"/>
        <v/>
      </c>
      <c r="F6" s="144">
        <f t="shared" si="1"/>
        <v>0</v>
      </c>
      <c r="G6" s="144">
        <f>SUM($F$4:$F6)</f>
        <v>0</v>
      </c>
      <c r="H6" t="str">
        <f>IF($E6&lt;&gt;"",$E6&amp;IF($G6=$G$7,"",IF($G6&lt;$G$7-1,", ",Sprache!$E$132)),"")</f>
        <v/>
      </c>
    </row>
    <row r="7" spans="2:14" x14ac:dyDescent="0.25">
      <c r="B7" s="27" t="s">
        <v>23</v>
      </c>
      <c r="C7" s="27">
        <f>GrpD!$X$11</f>
        <v>0</v>
      </c>
      <c r="E7" s="27" t="str">
        <f t="shared" si="0"/>
        <v/>
      </c>
      <c r="F7" s="144">
        <f t="shared" si="1"/>
        <v>0</v>
      </c>
      <c r="G7" s="144">
        <f>SUM($F$4:$F7)</f>
        <v>0</v>
      </c>
      <c r="H7" t="str">
        <f>IF($E7&lt;&gt;"",$E7&amp;IF($G7=$G$7,"",IF($G7&lt;$G$7-1,", ",Sprache!$E$132)),"")</f>
        <v/>
      </c>
      <c r="J7" s="86"/>
      <c r="K7" s="86"/>
      <c r="L7" s="86"/>
      <c r="M7" s="86"/>
      <c r="N7" s="86"/>
    </row>
    <row r="8" spans="2:14" x14ac:dyDescent="0.25">
      <c r="B8" s="27"/>
      <c r="C8" s="27"/>
      <c r="E8" s="27"/>
      <c r="F8" s="144"/>
      <c r="G8" s="144"/>
      <c r="J8" s="86"/>
      <c r="K8" s="86"/>
      <c r="L8" s="86"/>
      <c r="M8" s="86"/>
      <c r="N8" s="86"/>
    </row>
    <row r="9" spans="2:14" x14ac:dyDescent="0.25">
      <c r="B9" s="27"/>
      <c r="C9" s="27"/>
      <c r="E9" s="27"/>
      <c r="F9" s="144"/>
      <c r="G9" s="144"/>
    </row>
    <row r="10" spans="2:14" x14ac:dyDescent="0.25">
      <c r="J10" s="88"/>
      <c r="K10" s="88"/>
      <c r="L10" s="88"/>
      <c r="M10" s="88"/>
      <c r="N10" s="88"/>
    </row>
    <row r="11" spans="2:14" x14ac:dyDescent="0.25">
      <c r="G11" s="54" t="s">
        <v>177</v>
      </c>
      <c r="H11" s="865" t="str">
        <f>$H$4&amp;$H$5&amp;$H$6&amp;$H$7</f>
        <v/>
      </c>
      <c r="I11" s="866"/>
      <c r="J11" s="88"/>
      <c r="K11" s="88"/>
      <c r="L11" s="88"/>
      <c r="M11" s="88"/>
      <c r="N11" s="88"/>
    </row>
    <row r="12" spans="2:14" ht="15.75" thickBot="1" x14ac:dyDescent="0.3"/>
    <row r="13" spans="2:14" ht="15.75" thickBot="1" x14ac:dyDescent="0.3">
      <c r="F13" s="57" t="s">
        <v>525</v>
      </c>
      <c r="G13" s="300">
        <f>GrpA!$M$10+GrpB!$M$10+GrpC!$M$10+GrpD!$M$10</f>
        <v>24</v>
      </c>
      <c r="H13" s="137"/>
      <c r="J13" s="95"/>
      <c r="K13" s="95"/>
    </row>
    <row r="14" spans="2:14" x14ac:dyDescent="0.25">
      <c r="J14" s="96"/>
      <c r="K14" s="96"/>
    </row>
  </sheetData>
  <mergeCells count="3">
    <mergeCell ref="J4:N4"/>
    <mergeCell ref="J5:N5"/>
    <mergeCell ref="H11:I11"/>
  </mergeCells>
  <pageMargins left="0.7" right="0.7" top="0.78740157499999996" bottom="0.78740157499999996" header="0.3" footer="0.3"/>
  <pageSetup paperSize="9"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12325-276B-4471-AA31-98322DF2B178}">
  <sheetPr codeName="Tabelle6"/>
  <dimension ref="A1:AG36"/>
  <sheetViews>
    <sheetView zoomScaleNormal="100" workbookViewId="0"/>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27"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42578125" customWidth="1"/>
  </cols>
  <sheetData>
    <row r="1" spans="1:33" ht="23.25" x14ac:dyDescent="0.35">
      <c r="A1" s="46"/>
      <c r="B1" s="216" t="s">
        <v>181</v>
      </c>
      <c r="C1" s="556" t="s">
        <v>22</v>
      </c>
      <c r="D1" s="45"/>
    </row>
    <row r="2" spans="1:33" ht="8.25" customHeight="1" x14ac:dyDescent="0.25"/>
    <row r="3" spans="1:33" x14ac:dyDescent="0.25">
      <c r="B3" s="871" t="s">
        <v>169</v>
      </c>
      <c r="C3" s="871"/>
      <c r="D3" s="871"/>
      <c r="E3" s="871" t="s">
        <v>170</v>
      </c>
      <c r="F3" s="871"/>
      <c r="G3" s="871"/>
      <c r="H3" s="871" t="s">
        <v>165</v>
      </c>
      <c r="I3" s="871"/>
      <c r="J3" s="871" t="s">
        <v>716</v>
      </c>
      <c r="K3" s="871"/>
      <c r="L3" s="871"/>
      <c r="M3" s="278" t="s">
        <v>143</v>
      </c>
      <c r="N3" s="84"/>
      <c r="O3" s="44"/>
      <c r="P3" s="43"/>
      <c r="Q3" s="278" t="s">
        <v>165</v>
      </c>
      <c r="R3" s="278" t="s">
        <v>162</v>
      </c>
      <c r="S3" s="278" t="s">
        <v>163</v>
      </c>
      <c r="T3" s="278" t="s">
        <v>164</v>
      </c>
      <c r="U3" s="352" t="s">
        <v>624</v>
      </c>
      <c r="V3" s="305" t="s">
        <v>166</v>
      </c>
      <c r="W3" s="278" t="s">
        <v>167</v>
      </c>
      <c r="X3" s="278" t="s">
        <v>168</v>
      </c>
      <c r="Y3" s="278" t="s">
        <v>445</v>
      </c>
      <c r="Z3" s="278" t="s">
        <v>446</v>
      </c>
      <c r="AA3" s="278" t="s">
        <v>437</v>
      </c>
      <c r="AB3" s="278" t="s">
        <v>29</v>
      </c>
      <c r="AC3" s="278" t="s">
        <v>263</v>
      </c>
      <c r="AD3" s="278" t="s">
        <v>171</v>
      </c>
      <c r="AE3" s="291" t="s">
        <v>458</v>
      </c>
      <c r="AF3" s="291" t="s">
        <v>506</v>
      </c>
    </row>
    <row r="4" spans="1:33" x14ac:dyDescent="0.25">
      <c r="B4" s="253" t="str">
        <f>INDEX(EURO!$B$13:$L$40,1,1+(CODE($C$1)-65)*3)</f>
        <v>Island</v>
      </c>
      <c r="C4" s="254" t="s">
        <v>28</v>
      </c>
      <c r="D4" s="255" t="str">
        <f>INDEX(EURO!$B$13:$L$40,1,2+(CODE($C$1)-65)*3)</f>
        <v>Finnland</v>
      </c>
      <c r="E4" s="253">
        <f>IF(OR(INDEX(EURO!$B$14:$L$41,1,1+(CODE($C$1)-65)*3)="",INDEX(EURO!$B$14:$L$41,1,2+(CODE($C$1)-65)*3)=""),"",INDEX(EURO!$B$14:$L$41,1,1+(CODE($C$1)-65)*3))</f>
        <v>0</v>
      </c>
      <c r="F4" s="254" t="s">
        <v>28</v>
      </c>
      <c r="G4" s="259">
        <f>IF(OR(INDEX(EURO!$B$14:$L$41,1,1+(CODE($C$1)-65)*3)="",INDEX(EURO!$B$14:$L$41,1,2+(CODE($C$1)-65)*3)=""),"",INDEX(EURO!$B$14:$L$41,1,2+(CODE($C$1)-65)*3))</f>
        <v>1</v>
      </c>
      <c r="H4" s="277">
        <f t="shared" ref="H4:H9" si="0">IF($M4&gt;0,IF($E4&gt;$G4,3,IF($E4=$G4,1,0)),0)</f>
        <v>0</v>
      </c>
      <c r="I4" s="277">
        <f t="shared" ref="I4:I9" si="1">IF($M4&gt;0,IF($E4&lt;$G4,3,IF($E4=$G4,1,0)),0)</f>
        <v>3</v>
      </c>
      <c r="L4" s="33"/>
      <c r="M4" s="277">
        <f t="shared" ref="M4:M9" si="2">IF(AND($E4&lt;&gt;"",$G4&lt;&gt;""),1,0)</f>
        <v>1</v>
      </c>
      <c r="N4" s="351"/>
      <c r="O4" s="277" t="s">
        <v>24</v>
      </c>
      <c r="P4" s="42" t="str">
        <f>VLOOKUP($C$1&amp;1,Groups!$B$7:$D$25,3,0)</f>
        <v>Schweiz</v>
      </c>
      <c r="Q4" s="277">
        <f>SUMIF($B$4:$B$9,P4,$H$4:$H$9)+SUMIF($D$4:$D$9,P4,$I$4:$I$9)</f>
        <v>4</v>
      </c>
      <c r="R4" s="277">
        <f>S4-T4</f>
        <v>1</v>
      </c>
      <c r="S4" s="277">
        <f>SUMIF($B$4:$B$9,$P4,$E$4:$E$9)+SUMIF($D$4:$D$9,$P4,$G$4:$G$9)</f>
        <v>4</v>
      </c>
      <c r="T4" s="277">
        <f>SUMIF($B$4:$B$9,$P4,$G$4:$G$9)+SUMIF($D$4:$D$9,$P4,$E$4:$E$9)</f>
        <v>3</v>
      </c>
      <c r="U4" s="351">
        <f>COUNTIFS($B$4:$B$9,$P4,$H$4:$H$9,"=3")+COUNTIFS($D$4:$D$9,$P4,$I$4:$I$9,"=3")</f>
        <v>1</v>
      </c>
      <c r="V4" s="306">
        <f>$Q4*FactorPts+(GDzero+$R4)*FactorGD+$S4*FactorFor+$U4*FactorWins+$W4*FactorDirC3+$X4*FactorDirC2+$Y4*FactorDirC43+$Z4*FactorDirC42+$AA4*FactorDirC42+$AB4*FactorFairPlay+$AE4*FactorPenalty+(100-$AF4)*($M$10&gt;0)*FactorRank+(8-ROW())*FactorRow</f>
        <v>40151041.000091039</v>
      </c>
      <c r="W4" s="279">
        <f>SUMIFS($X$18:$X$35,$P$18:$P$35,$P4)</f>
        <v>0</v>
      </c>
      <c r="X4" s="279">
        <f>IF($L18="",0,$L18)+SUMIFS($Z$18:$Z$35,$P$18:$P$35,$P4)</f>
        <v>1</v>
      </c>
      <c r="Y4">
        <f>SUMIFS($AD$18:$AD$35,$P$18:$P$35,$P4)</f>
        <v>0</v>
      </c>
      <c r="Z4">
        <f>SUMIFS($AE$18:$AE$35,$P$18:$P$35,$P4)</f>
        <v>0</v>
      </c>
      <c r="AA4" s="277">
        <f>IF($M18="",0,$M18)</f>
        <v>0</v>
      </c>
      <c r="AB4" s="277">
        <f>SUMIFS(FairPlayPoints1,FairPlayTeams1,$P4)+SUMIFS(FairPlayPoints2,FairPlayTeams2,$P4)</f>
        <v>0</v>
      </c>
      <c r="AC4" s="277" t="b">
        <f>(Q4+T4&gt;0)</f>
        <v>1</v>
      </c>
      <c r="AD4" s="289">
        <f>$Q4*FactorPts+(GDzero+$R4)*FactorGD+$S4*FactorFor</f>
        <v>40051040</v>
      </c>
      <c r="AE4" s="290">
        <f>IF(OR(AND($Y$11&gt;0,OR(AND($B$8=$P4,$J$8&gt;$L$8),AND($D$8=$P4,$J$8&lt;$L$8))),AND($Y$12&gt;0,OR(AND($B$9=$P4,$J$9&gt;$L$9),AND($D$9=$P4,$J$9&lt;$L$9)))),1,0)</f>
        <v>0</v>
      </c>
      <c r="AF4" s="290">
        <f>INDEX(Sprache!$D$5:$D$59,MATCH($P4,Sprache!$E$5:$E$59,0),1)</f>
        <v>9</v>
      </c>
      <c r="AG4" s="290"/>
    </row>
    <row r="5" spans="1:33" x14ac:dyDescent="0.25">
      <c r="B5" s="256" t="str">
        <f>INDEX(EURO!$B$13:$L$40,6,1+(CODE($C$1)-65)*3)</f>
        <v>Schweiz</v>
      </c>
      <c r="C5" s="257" t="s">
        <v>28</v>
      </c>
      <c r="D5" s="258" t="str">
        <f>INDEX(EURO!$B$13:$L$40,6,2+(CODE($C$1)-65)*3)</f>
        <v>Norwegen</v>
      </c>
      <c r="E5" s="256">
        <f>IF(OR(INDEX(EURO!$B$14:$L$41,6,1+(CODE($C$1)-65)*3)="",INDEX(EURO!$B$14:$L$41,6,2+(CODE($C$1)-65)*3)=""),"",INDEX(EURO!$B$14:$L$41,6,1+(CODE($C$1)-65)*3))</f>
        <v>1</v>
      </c>
      <c r="F5" s="257" t="s">
        <v>28</v>
      </c>
      <c r="G5" s="260">
        <f>IF(OR(INDEX(EURO!$B$14:$L$41,6,1+(CODE($C$1)-65)*3)="",INDEX(EURO!$B$14:$L$41,6,2+(CODE($C$1)-65)*3)=""),"",INDEX(EURO!$B$14:$L$41,6,2+(CODE($C$1)-65)*3))</f>
        <v>2</v>
      </c>
      <c r="H5" s="277">
        <f t="shared" si="0"/>
        <v>0</v>
      </c>
      <c r="I5" s="277">
        <f t="shared" si="1"/>
        <v>3</v>
      </c>
      <c r="L5" s="33"/>
      <c r="M5" s="277">
        <f t="shared" si="2"/>
        <v>1</v>
      </c>
      <c r="N5" s="351"/>
      <c r="O5" s="277" t="s">
        <v>25</v>
      </c>
      <c r="P5" s="42" t="str">
        <f>VLOOKUP($C$1&amp;2,Groups!$B$7:$D$25,3,0)</f>
        <v>Norwegen</v>
      </c>
      <c r="Q5" s="277">
        <f t="shared" ref="Q5:Q7" si="3">SUMIF($B$4:$B$9,P5,$H$4:$H$9)+SUMIF($D$4:$D$9,P5,$I$4:$I$9)</f>
        <v>9</v>
      </c>
      <c r="R5" s="277">
        <f>S5-T5</f>
        <v>3</v>
      </c>
      <c r="S5" s="277">
        <f>SUMIF($B$4:$B$9,$P5,$E$4:$E$9)+SUMIF($D$4:$D$9,$P5,$G$4:$G$9)</f>
        <v>8</v>
      </c>
      <c r="T5" s="277">
        <f>SUMIF($B$4:$B$9,$P5,$G$4:$G$9)+SUMIF($D$4:$D$9,$P5,$E$4:$E$9)</f>
        <v>5</v>
      </c>
      <c r="U5" s="351">
        <f t="shared" ref="U5:U7" si="4">COUNTIFS($B$4:$B$9,$P5,$H$4:$H$9,"=3")+COUNTIFS($D$4:$D$9,$P5,$I$4:$I$9,"=3")</f>
        <v>3</v>
      </c>
      <c r="V5" s="306">
        <f>$Q5*FactorPts+(GDzero+$R5)*FactorGD+$S5*FactorFor+$U5*FactorWins+$W5*FactorDirC3+$X5*FactorDirC2+$Y5*FactorDirC43+$Z5*FactorDirC42+$AA5*FactorDirC42+$AB5*FactorFairPlay+$AE5*FactorPenalty+(100-$AF5)*($M$10&gt;0)*FactorRank+(8-ROW())*FactorRow</f>
        <v>90053083.000074029</v>
      </c>
      <c r="W5" s="279">
        <f t="shared" ref="W5:W7" si="5">SUMIFS($X$18:$X$35,$P$18:$P$35,$P5)</f>
        <v>0</v>
      </c>
      <c r="X5" s="279">
        <f>IF($L19="",0,$L19)+SUMIFS($Z$18:$Z$35,$P$18:$P$35,$P5)</f>
        <v>0</v>
      </c>
      <c r="Y5">
        <f t="shared" ref="Y5:Y7" si="6">SUMIFS($AD$18:$AD$35,$P$18:$P$35,$P5)</f>
        <v>0</v>
      </c>
      <c r="Z5">
        <f t="shared" ref="Z5:Z7" si="7">SUMIFS($AE$18:$AE$35,$P$18:$P$35,$P5)</f>
        <v>0</v>
      </c>
      <c r="AA5" s="277">
        <f>IF($M19="",0,$M19)</f>
        <v>0</v>
      </c>
      <c r="AB5" s="290">
        <f>SUMIFS(FairPlayPoints1,FairPlayTeams1,$P5)+SUMIFS(FairPlayPoints2,FairPlayTeams2,$P5)</f>
        <v>0</v>
      </c>
      <c r="AC5" s="277" t="b">
        <f>(Q5+T5&gt;0)</f>
        <v>1</v>
      </c>
      <c r="AD5" s="289">
        <f>$Q5*FactorPts+(GDzero+$R5)*FactorGD+$S5*FactorFor</f>
        <v>90053080</v>
      </c>
      <c r="AE5" s="290">
        <f>IF(OR(AND($Y$11&gt;0,OR(AND($B$8=$P5,$J$8&gt;$L$8),AND($D$8=$P5,$J$8&lt;$L$8))),AND($Y$12&gt;0,OR(AND($B$9=$P5,$J$9&gt;$L$9),AND($D$9=$P5,$J$9&lt;$L$9)))),1,0)</f>
        <v>0</v>
      </c>
      <c r="AF5" s="290">
        <f>INDEX(Sprache!$D$5:$D$59,MATCH($P5,Sprache!$E$5:$E$59,0),1)</f>
        <v>26</v>
      </c>
    </row>
    <row r="6" spans="1:33" x14ac:dyDescent="0.25">
      <c r="B6" s="256" t="str">
        <f>INDEX(EURO!$B$13:$L$40,11,1+(CODE($C$1)-65)*3)</f>
        <v>Norwegen</v>
      </c>
      <c r="C6" s="257" t="s">
        <v>28</v>
      </c>
      <c r="D6" s="258" t="str">
        <f>INDEX(EURO!$B$13:$L$40,11,2+(CODE($C$1)-65)*3)</f>
        <v>Finnland</v>
      </c>
      <c r="E6" s="256">
        <f>IF(OR(INDEX(EURO!$B$14:$L$41,11,1+(CODE($C$1)-65)*3)="",INDEX(EURO!$B$14:$L$41,11,2+(CODE($C$1)-65)*3)=""),"",INDEX(EURO!$B$14:$L$41,11,1+(CODE($C$1)-65)*3))</f>
        <v>2</v>
      </c>
      <c r="F6" s="257" t="s">
        <v>28</v>
      </c>
      <c r="G6" s="260">
        <f>IF(OR(INDEX(EURO!$B$14:$L$41,11,1+(CODE($C$1)-65)*3)="",INDEX(EURO!$B$14:$L$41,11,2+(CODE($C$1)-65)*3)=""),"",INDEX(EURO!$B$14:$L$41,11,2+(CODE($C$1)-65)*3))</f>
        <v>1</v>
      </c>
      <c r="H6" s="277">
        <f t="shared" si="0"/>
        <v>3</v>
      </c>
      <c r="I6" s="277">
        <f t="shared" si="1"/>
        <v>0</v>
      </c>
      <c r="L6" s="33"/>
      <c r="M6" s="277">
        <f t="shared" si="2"/>
        <v>1</v>
      </c>
      <c r="N6" s="351"/>
      <c r="O6" s="277" t="s">
        <v>26</v>
      </c>
      <c r="P6" s="42" t="str">
        <f>VLOOKUP($C$1&amp;3,Groups!$B$7:$D$25,3,0)</f>
        <v>Island</v>
      </c>
      <c r="Q6" s="277">
        <f t="shared" si="3"/>
        <v>0</v>
      </c>
      <c r="R6" s="277">
        <f>S6-T6</f>
        <v>-4</v>
      </c>
      <c r="S6" s="277">
        <f>SUMIF($B$4:$B$9,$P6,$E$4:$E$9)+SUMIF($D$4:$D$9,$P6,$G$4:$G$9)</f>
        <v>3</v>
      </c>
      <c r="T6" s="277">
        <f>SUMIF($B$4:$B$9,$P6,$G$4:$G$9)+SUMIF($D$4:$D$9,$P6,$E$4:$E$9)</f>
        <v>7</v>
      </c>
      <c r="U6" s="351">
        <f t="shared" si="4"/>
        <v>0</v>
      </c>
      <c r="V6" s="306">
        <f>$Q6*FactorPts+(GDzero+$R6)*FactorGD+$S6*FactorFor+$U6*FactorWins+$W6*FactorDirC3+$X6*FactorDirC2+$Y6*FactorDirC43+$Z6*FactorDirC42+$AA6*FactorDirC42+$AB6*FactorFairPlay+$AE6*FactorPenalty+(100-$AF6)*($M$10&gt;0)*FactorRank+(8-ROW())*FactorRow</f>
        <v>46030.000076019998</v>
      </c>
      <c r="W6" s="279">
        <f t="shared" si="5"/>
        <v>0</v>
      </c>
      <c r="X6" s="279">
        <f>IF($L20="",0,$L20)+SUMIFS($Z$18:$Z$35,$P$18:$P$35,$P6)</f>
        <v>0</v>
      </c>
      <c r="Y6">
        <f t="shared" si="6"/>
        <v>0</v>
      </c>
      <c r="Z6">
        <f t="shared" si="7"/>
        <v>0</v>
      </c>
      <c r="AA6" s="277">
        <f>IF($M20="",0,$M20)</f>
        <v>0</v>
      </c>
      <c r="AB6" s="290">
        <f>SUMIFS(FairPlayPoints1,FairPlayTeams1,$P6)+SUMIFS(FairPlayPoints2,FairPlayTeams2,$P6)</f>
        <v>0</v>
      </c>
      <c r="AC6" s="277" t="b">
        <f>(Q6+T6&gt;0)</f>
        <v>1</v>
      </c>
      <c r="AD6" s="289">
        <f>$Q6*FactorPts+(GDzero+$R6)*FactorGD+$S6*FactorFor</f>
        <v>46030</v>
      </c>
      <c r="AE6" s="290">
        <f>IF(OR(AND($Y$11&gt;0,OR(AND($B$8=$P6,$J$8&gt;$L$8),AND($D$8=$P6,$J$8&lt;$L$8))),AND($Y$12&gt;0,OR(AND($B$9=$P6,$J$9&gt;$L$9),AND($D$9=$P6,$J$9&lt;$L$9)))),1,0)</f>
        <v>0</v>
      </c>
      <c r="AF6" s="290">
        <f>INDEX(Sprache!$D$5:$D$59,MATCH($P6,Sprache!$E$5:$E$59,0),1)</f>
        <v>24</v>
      </c>
    </row>
    <row r="7" spans="1:33" x14ac:dyDescent="0.25">
      <c r="B7" s="256" t="str">
        <f>INDEX(EURO!$B$13:$L$40,16,1+(CODE($C$1)-65)*3)</f>
        <v>Schweiz</v>
      </c>
      <c r="C7" s="257" t="s">
        <v>28</v>
      </c>
      <c r="D7" s="258" t="str">
        <f>INDEX(EURO!$B$13:$L$40,16,2+(CODE($C$1)-65)*3)</f>
        <v>Island</v>
      </c>
      <c r="E7" s="256">
        <f>IF(OR(INDEX(EURO!$B$14:$L$41,16,1+(CODE($C$1)-65)*3)="",INDEX(EURO!$B$14:$L$41,16,2+(CODE($C$1)-65)*3)=""),"",INDEX(EURO!$B$14:$L$41,16,1+(CODE($C$1)-65)*3))</f>
        <v>2</v>
      </c>
      <c r="F7" s="257" t="s">
        <v>28</v>
      </c>
      <c r="G7" s="260">
        <f>IF(OR(INDEX(EURO!$B$14:$L$41,16,1+(CODE($C$1)-65)*3)="",INDEX(EURO!$B$14:$L$41,16,2+(CODE($C$1)-65)*3)=""),"",INDEX(EURO!$B$14:$L$41,16,2+(CODE($C$1)-65)*3))</f>
        <v>0</v>
      </c>
      <c r="H7" s="277">
        <f t="shared" si="0"/>
        <v>3</v>
      </c>
      <c r="I7" s="277">
        <f t="shared" si="1"/>
        <v>0</v>
      </c>
      <c r="L7" s="33"/>
      <c r="M7" s="277">
        <f t="shared" si="2"/>
        <v>1</v>
      </c>
      <c r="N7" s="351"/>
      <c r="O7" s="277" t="s">
        <v>27</v>
      </c>
      <c r="P7" s="42" t="str">
        <f>VLOOKUP($C$1&amp;4,Groups!$B$7:$D$25,3,0)</f>
        <v>Finnland</v>
      </c>
      <c r="Q7" s="277">
        <f t="shared" si="3"/>
        <v>4</v>
      </c>
      <c r="R7" s="277">
        <f>S7-T7</f>
        <v>0</v>
      </c>
      <c r="S7" s="277">
        <f>SUMIF($B$4:$B$9,$P7,$E$4:$E$9)+SUMIF($D$4:$D$9,$P7,$G$4:$G$9)</f>
        <v>3</v>
      </c>
      <c r="T7" s="277">
        <f>SUMIF($B$4:$B$9,$P7,$G$4:$G$9)+SUMIF($D$4:$D$9,$P7,$E$4:$E$9)</f>
        <v>3</v>
      </c>
      <c r="U7" s="351">
        <f t="shared" si="4"/>
        <v>1</v>
      </c>
      <c r="V7" s="306">
        <f>$Q7*FactorPts+(GDzero+$R7)*FactorGD+$S7*FactorFor+$U7*FactorWins+$W7*FactorDirC3+$X7*FactorDirC2+$Y7*FactorDirC43+$Z7*FactorDirC42+$AA7*FactorDirC42+$AB7*FactorFairPlay+$AE7*FactorPenalty+(100-$AF7)*($M$10&gt;0)*FactorRank+(8-ROW())*FactorRow</f>
        <v>40150031.000080004</v>
      </c>
      <c r="W7" s="279">
        <f t="shared" si="5"/>
        <v>0</v>
      </c>
      <c r="X7" s="279">
        <f>IF($L21="",0,$L21)+SUMIFS($Z$18:$Z$35,$P$18:$P$35,$P7)</f>
        <v>1</v>
      </c>
      <c r="Y7">
        <f t="shared" si="6"/>
        <v>0</v>
      </c>
      <c r="Z7">
        <f t="shared" si="7"/>
        <v>0</v>
      </c>
      <c r="AA7" s="277">
        <f>IF($M21="",0,$M21)</f>
        <v>0</v>
      </c>
      <c r="AB7" s="290">
        <f>SUMIFS(FairPlayPoints1,FairPlayTeams1,$P7)+SUMIFS(FairPlayPoints2,FairPlayTeams2,$P7)</f>
        <v>0</v>
      </c>
      <c r="AC7" s="277" t="b">
        <f>(Q7+T7&gt;0)</f>
        <v>1</v>
      </c>
      <c r="AD7" s="289">
        <f>$Q7*FactorPts+(GDzero+$R7)*FactorGD+$S7*FactorFor</f>
        <v>40050030</v>
      </c>
      <c r="AE7" s="290">
        <f>IF(OR(AND($Y$11&gt;0,OR(AND($B$8=$P7,$J$8&gt;$L$8),AND($D$8=$P7,$J$8&lt;$L$8))),AND($Y$12&gt;0,OR(AND($B$9=$P7,$J$9&gt;$L$9),AND($D$9=$P7,$J$9&lt;$L$9)))),1,0)</f>
        <v>0</v>
      </c>
      <c r="AF7" s="290">
        <f>INDEX(Sprache!$D$5:$D$59,MATCH($P7,Sprache!$E$5:$E$59,0),1)</f>
        <v>20</v>
      </c>
    </row>
    <row r="8" spans="1:33" x14ac:dyDescent="0.25">
      <c r="B8" s="256" t="str">
        <f>INDEX(EURO!$B$13:$L$40,21,1+(CODE($C$1)-65)*3)</f>
        <v>Finnland</v>
      </c>
      <c r="C8" s="257" t="s">
        <v>28</v>
      </c>
      <c r="D8" s="258" t="str">
        <f>INDEX(EURO!$B$13:$L$40,21,2+(CODE($C$1)-65)*3)</f>
        <v>Schweiz</v>
      </c>
      <c r="E8" s="256">
        <f>IF(OR(INDEX(EURO!$B$14:$L$41,21,1+(CODE($C$1)-65)*3)="",INDEX(EURO!$B$14:$L$41,21,2+(CODE($C$1)-65)*3)=""),"",INDEX(EURO!$B$14:$L$41,21,1+(CODE($C$1)-65)*3))</f>
        <v>1</v>
      </c>
      <c r="F8" s="257" t="s">
        <v>28</v>
      </c>
      <c r="G8" s="260">
        <f>IF(OR(INDEX(EURO!$B$14:$L$41,21,1+(CODE($C$1)-65)*3)="",INDEX(EURO!$B$14:$L$41,21,2+(CODE($C$1)-65)*3)=""),"",INDEX(EURO!$B$14:$L$41,21,2+(CODE($C$1)-65)*3))</f>
        <v>1</v>
      </c>
      <c r="H8" s="277">
        <f t="shared" si="0"/>
        <v>1</v>
      </c>
      <c r="I8" s="277">
        <f t="shared" si="1"/>
        <v>1</v>
      </c>
      <c r="J8" s="256" t="str">
        <f>IF(OR(INDEX(EURO!$B$36:$L$36,1,1+(CODE($C$1)-65)*3)="",INDEX(EURO!$B$36:$L$36,1,2+(CODE($C$1)-65)*3)=""),"",INDEX(EURO!$B$36:$L$36,1,1+(CODE($C$1)-65)*3))</f>
        <v/>
      </c>
      <c r="K8" s="257" t="s">
        <v>455</v>
      </c>
      <c r="L8" s="260" t="str">
        <f>IF(OR(INDEX(EURO!$B$36:$L$36,1,1+(CODE($C$1)-65)*3)="",INDEX(EURO!$B$36:$L$36,1,2+(CODE($C$1)-65)*3)=""),"",INDEX(EURO!$B$36:$L$36,1,2+(CODE($C$1)-65)*3))</f>
        <v/>
      </c>
      <c r="M8" s="277">
        <f t="shared" si="2"/>
        <v>1</v>
      </c>
      <c r="N8" s="351"/>
      <c r="O8" s="277"/>
      <c r="Z8" s="53"/>
    </row>
    <row r="9" spans="1:33" x14ac:dyDescent="0.25">
      <c r="B9" s="256" t="str">
        <f>INDEX(EURO!$B$13:$L$40,28,1+(CODE($C$1)-65)*3)</f>
        <v>Norwegen</v>
      </c>
      <c r="C9" s="257" t="s">
        <v>28</v>
      </c>
      <c r="D9" s="258" t="str">
        <f>INDEX(EURO!$B$13:$L$40,28,2+(CODE($C$1)-65)*3)</f>
        <v>Island</v>
      </c>
      <c r="E9" s="256">
        <f>IF(OR(INDEX(EURO!$B$14:$L$41,28,1+(CODE($C$1)-65)*3)="",INDEX(EURO!$B$14:$L$41,28,2+(CODE($C$1)-65)*3)=""),"",INDEX(EURO!$B$14:$L$41,28,1+(CODE($C$1)-65)*3))</f>
        <v>4</v>
      </c>
      <c r="F9" s="257" t="s">
        <v>28</v>
      </c>
      <c r="G9" s="260">
        <f>IF(OR(INDEX(EURO!$B$14:$L$41,28,1+(CODE($C$1)-65)*3)="",INDEX(EURO!$B$14:$L$41,28,2+(CODE($C$1)-65)*3)=""),"",INDEX(EURO!$B$14:$L$41,28,2+(CODE($C$1)-65)*3))</f>
        <v>3</v>
      </c>
      <c r="H9" s="277">
        <f t="shared" si="0"/>
        <v>3</v>
      </c>
      <c r="I9" s="277">
        <f t="shared" si="1"/>
        <v>0</v>
      </c>
      <c r="J9" s="256" t="str">
        <f>IF(OR(INDEX(EURO!$B$43:$R$43,1,1+(CODE($C$1)-65)*3)="",INDEX(EURO!$B$43:$R$43,1,2+(CODE($C$1)-65)*3)=""),"",INDEX(EURO!$B$43:$R$43,1,1+(CODE($C$1)-65)*3))</f>
        <v/>
      </c>
      <c r="K9" s="257" t="s">
        <v>455</v>
      </c>
      <c r="L9" s="260" t="str">
        <f>IF(OR(INDEX(EURO!$B$43:$R$43,1,1+(CODE($C$1)-65)*3)="",INDEX(EURO!$B$43:$R$43,1,2+(CODE($C$1)-65)*3)=""),"",INDEX(EURO!$B$43:$R$43,1,2+(CODE($C$1)-65)*3))</f>
        <v/>
      </c>
      <c r="M9" s="277">
        <f t="shared" si="2"/>
        <v>1</v>
      </c>
      <c r="N9" s="351"/>
      <c r="O9" s="277"/>
      <c r="Z9" s="877" t="s">
        <v>443</v>
      </c>
      <c r="AA9" s="877"/>
      <c r="AB9" s="877"/>
      <c r="AC9" s="877"/>
      <c r="AD9" s="877"/>
      <c r="AE9" s="877"/>
    </row>
    <row r="10" spans="1:33" ht="15.75" thickBot="1" x14ac:dyDescent="0.3">
      <c r="L10" s="57" t="s">
        <v>160</v>
      </c>
      <c r="M10" s="59">
        <f>SUM($M$4:$M$9)</f>
        <v>6</v>
      </c>
      <c r="N10" s="133"/>
      <c r="O10" s="277"/>
      <c r="P10" s="213" t="s">
        <v>278</v>
      </c>
      <c r="Q10" s="54" t="s">
        <v>165</v>
      </c>
      <c r="R10" s="54" t="s">
        <v>162</v>
      </c>
      <c r="S10" s="54" t="s">
        <v>163</v>
      </c>
      <c r="T10" s="54" t="s">
        <v>164</v>
      </c>
      <c r="U10" s="54" t="s">
        <v>630</v>
      </c>
      <c r="V10" s="54" t="s">
        <v>166</v>
      </c>
      <c r="W10" s="54" t="s">
        <v>916</v>
      </c>
      <c r="X10" s="76" t="s">
        <v>161</v>
      </c>
      <c r="Y10" s="54" t="s">
        <v>660</v>
      </c>
      <c r="Z10" s="54" t="s">
        <v>438</v>
      </c>
      <c r="AA10" s="54" t="s">
        <v>439</v>
      </c>
      <c r="AB10" s="54" t="s">
        <v>440</v>
      </c>
      <c r="AC10" s="54" t="s">
        <v>441</v>
      </c>
      <c r="AD10" s="54" t="s">
        <v>442</v>
      </c>
      <c r="AE10" s="54" t="s">
        <v>458</v>
      </c>
    </row>
    <row r="11" spans="1:33" ht="16.5" thickTop="1" thickBot="1" x14ac:dyDescent="0.3">
      <c r="B11" s="83"/>
      <c r="C11" s="277"/>
      <c r="D11" s="83"/>
      <c r="O11" s="40" t="s">
        <v>24</v>
      </c>
      <c r="P11" s="39" t="str">
        <f t="shared" ref="P11:U14" si="8">INDEX(P$4:P$7,MATCH($V11,$V$4:$V$7,0))</f>
        <v>Norwegen</v>
      </c>
      <c r="Q11" s="249">
        <f t="shared" si="8"/>
        <v>9</v>
      </c>
      <c r="R11" s="38">
        <f t="shared" si="8"/>
        <v>3</v>
      </c>
      <c r="S11" s="38">
        <f t="shared" si="8"/>
        <v>8</v>
      </c>
      <c r="T11" s="38">
        <f t="shared" si="8"/>
        <v>5</v>
      </c>
      <c r="U11" s="38">
        <f t="shared" si="8"/>
        <v>3</v>
      </c>
      <c r="V11" s="307">
        <f>LARGE($V$4:$V$7,ROW(A1))</f>
        <v>90053083.000074029</v>
      </c>
      <c r="W11" s="48" t="b">
        <f>OR($Q11&gt;0,$T11&gt;0)</f>
        <v>1</v>
      </c>
      <c r="X11" s="77">
        <f>IF(AND(OR(TRUNC($V$11,4)=TRUNC($V$12,4),TRUNC($V$11,4)=TRUNC($V$13,4),TRUNC($V$11,4)=TRUNC($V$14,4),TRUNC($V$12,4)=TRUNC($V$13,4),TRUNC($V$12,4)=TRUNC($V$14,4),TRUNC($V$13,4)=TRUNC($V$14,4)),$M$10&gt;0),1,0)</f>
        <v>0</v>
      </c>
      <c r="Y11" s="292">
        <f>IF(AND(VLOOKUP($B$8,$P$4:$AD$7,15,0)=VLOOKUP($D$8,$P$4:$AD$7,15,0),$E$8=$G$8,COUNTIF($Q$4:$Q$7,VLOOKUP($B$8,$P$4:$Q$7,2,0))=2,SUMIF($B$4:$B$9,$B$8,$M$4:$M$9)+SUMIF($D$4:$D$9,$B$8,$M$4:$M$9)=3,SUMIF($B$4:$B$9,$D$8,$M$4:$M$9)+SUMIF($D$4:$D$9,$D$8,$M$4:$M$9)=3),1,0)</f>
        <v>0</v>
      </c>
      <c r="Z11" s="281" t="b">
        <f>VLOOKUP($P11,$E$18:$M$21,8,0)&lt;&gt;""</f>
        <v>0</v>
      </c>
      <c r="AA11" s="282" t="b">
        <f>VLOOKUP($P11,$E$18:$M$21,9,0)&lt;&gt;""</f>
        <v>0</v>
      </c>
      <c r="AB11" s="283" t="b">
        <f>SUMPRODUCT(1*(LEN($Z$18:$Z$35)&gt;0)*($P$18:$P$35=$P11))&gt;0</f>
        <v>0</v>
      </c>
      <c r="AC11" s="283" t="b">
        <f>SUMPRODUCT(1*(LEN($AE$18:$AE$35)&gt;0)*($P$18:$P$35=$P11))&gt;0</f>
        <v>0</v>
      </c>
      <c r="AD11" s="401" t="str">
        <f>IF($Z11,VLOOKUP($P11,$E$18:$M$21,8,0),IF($AA11,VLOOKUP($P11,$E$18:$M$21,9,0),IF($AB11,SUMIFS($Z$18:$Z$35,$P$18:$P$35,$P11),IF($AC11,SUMIFS($AE$18:$AE$35,$P$18:$P$35,$P11),""))))</f>
        <v/>
      </c>
      <c r="AE11" s="404" t="str">
        <f>IF(OR(AND($Y$11&gt;0,OR($B$8=$P11,$D$8=$P11)),AND($Y$12&gt;0,OR($B$9=$P11,$D$9=$P11))),SUMIF($B$8:$B$9,$P11,$J$8:$J$9)+SUMIF($D$8:$D$9,$P11,$L$8:$L$9),"")</f>
        <v/>
      </c>
    </row>
    <row r="12" spans="1:33" ht="15.75" thickTop="1" x14ac:dyDescent="0.25">
      <c r="B12" s="277"/>
      <c r="C12" s="277"/>
      <c r="D12" s="277"/>
      <c r="O12" s="37" t="s">
        <v>25</v>
      </c>
      <c r="P12" s="28" t="str">
        <f t="shared" si="8"/>
        <v>Schweiz</v>
      </c>
      <c r="Q12" s="250">
        <f t="shared" si="8"/>
        <v>4</v>
      </c>
      <c r="R12" s="279">
        <f t="shared" si="8"/>
        <v>1</v>
      </c>
      <c r="S12" s="279">
        <f t="shared" si="8"/>
        <v>4</v>
      </c>
      <c r="T12" s="279">
        <f t="shared" si="8"/>
        <v>3</v>
      </c>
      <c r="U12" s="389">
        <f t="shared" si="8"/>
        <v>1</v>
      </c>
      <c r="V12" s="308">
        <f>LARGE($V$4:$V$7,ROW(A2))</f>
        <v>40151041.000091039</v>
      </c>
      <c r="W12" s="48" t="b">
        <f t="shared" ref="W12:W14" si="9">OR($Q12&gt;0,$T12&gt;0)</f>
        <v>1</v>
      </c>
      <c r="Y12" s="292">
        <f>IF(AND(VLOOKUP($B$9,$P$4:$AD$7,15,0)=VLOOKUP($D$9,$P$4:$AD$7,15,0),$E$9=$G$9,COUNTIF($Q$4:$Q$7,VLOOKUP($B$9,$P$4:$Q$7,2,0))=2,SUMIF($B$4:$B$9,$B$9,$M$4:$M$9)+SUMIF($D$4:$D$9,$B$9,$M$4:$M$9)=3,SUMIF($B$4:$B$9,$D$9,$M$4:$M$9)+SUMIF($D$4:$D$9,$D$9,$M$4:$M$9)=3),1,0)</f>
        <v>0</v>
      </c>
      <c r="Z12" s="284" t="b">
        <f>VLOOKUP($P12,$E$18:$M$21,8,0)&lt;&gt;""</f>
        <v>1</v>
      </c>
      <c r="AA12" s="279" t="b">
        <f>VLOOKUP($P12,$E$18:$M$21,9,0)&lt;&gt;""</f>
        <v>0</v>
      </c>
      <c r="AB12" s="28" t="b">
        <f t="shared" ref="AB12:AB14" si="10">SUMPRODUCT(1*(LEN($Z$18:$Z$35)&gt;0)*($P$18:$P$35=$P12))&gt;0</f>
        <v>0</v>
      </c>
      <c r="AC12" s="28" t="b">
        <f t="shared" ref="AC12:AC14" si="11">SUMPRODUCT(1*(LEN($AE$18:$AE$35)&gt;0)*($P$18:$P$35=$P12))&gt;0</f>
        <v>0</v>
      </c>
      <c r="AD12" s="402">
        <f>IF($Z12,VLOOKUP($P12,$E$18:$M$21,8,0),IF($AA12,VLOOKUP($P12,$E$18:$M$21,9,0),IF($AB12,SUMIFS($Z$18:$Z$35,$P$18:$P$35,$P12),IF($AC12,SUMIFS($AE$18:$AE$35,$P$18:$P$35,$P12),""))))</f>
        <v>1</v>
      </c>
      <c r="AE12" s="405" t="str">
        <f>IF(OR(AND($Y$11&gt;0,OR($B$8=$P12,$D$8=$P12)),AND($Y$12&gt;0,OR($B$9=$P12,$D$9=$P12))),SUMIF($B$8:$B$9,$P12,$J$8:$J$9)+SUMIF($D$8:$D$9,$P12,$L$8:$L$9),"")</f>
        <v/>
      </c>
    </row>
    <row r="13" spans="1:33" x14ac:dyDescent="0.25">
      <c r="B13" s="277"/>
      <c r="C13" s="277"/>
      <c r="D13" s="58"/>
      <c r="O13" s="37" t="s">
        <v>26</v>
      </c>
      <c r="P13" s="28" t="str">
        <f t="shared" si="8"/>
        <v>Finnland</v>
      </c>
      <c r="Q13" s="250">
        <f t="shared" si="8"/>
        <v>4</v>
      </c>
      <c r="R13" s="279">
        <f t="shared" si="8"/>
        <v>0</v>
      </c>
      <c r="S13" s="279">
        <f t="shared" si="8"/>
        <v>3</v>
      </c>
      <c r="T13" s="279">
        <f t="shared" si="8"/>
        <v>3</v>
      </c>
      <c r="U13" s="389">
        <f t="shared" si="8"/>
        <v>1</v>
      </c>
      <c r="V13" s="308">
        <f>LARGE($V$4:$V$7,ROW(A3))</f>
        <v>40150031.000080004</v>
      </c>
      <c r="W13" s="48" t="b">
        <f t="shared" si="9"/>
        <v>1</v>
      </c>
      <c r="Z13" s="284" t="b">
        <f>VLOOKUP($P13,$E$18:$M$21,8,0)&lt;&gt;""</f>
        <v>1</v>
      </c>
      <c r="AA13" s="279" t="b">
        <f>VLOOKUP($P13,$E$18:$M$21,9,0)&lt;&gt;""</f>
        <v>0</v>
      </c>
      <c r="AB13" s="28" t="b">
        <f t="shared" si="10"/>
        <v>0</v>
      </c>
      <c r="AC13" s="28" t="b">
        <f t="shared" si="11"/>
        <v>0</v>
      </c>
      <c r="AD13" s="402">
        <f>IF($Z13,VLOOKUP($P13,$E$18:$M$21,8,0),IF($AA13,VLOOKUP($P13,$E$18:$M$21,9,0),IF($AB13,SUMIFS($Z$18:$Z$35,$P$18:$P$35,$P13),IF($AC13,SUMIFS($AE$18:$AE$35,$P$18:$P$35,$P13),""))))</f>
        <v>1</v>
      </c>
      <c r="AE13" s="405" t="str">
        <f>IF(OR(AND($Y$11&gt;0,OR($B$8=$P13,$D$8=$P13)),AND($Y$12&gt;0,OR($B$9=$P13,$D$9=$P13))),SUMIF($B$8:$B$9,$P13,$J$8:$J$9)+SUMIF($D$8:$D$9,$P13,$L$8:$L$9),"")</f>
        <v/>
      </c>
    </row>
    <row r="14" spans="1:33" ht="15.75" thickBot="1" x14ac:dyDescent="0.3">
      <c r="B14" s="277"/>
      <c r="C14" s="277"/>
      <c r="D14" s="58"/>
      <c r="F14" s="277"/>
      <c r="G14" s="33"/>
      <c r="O14" s="36" t="s">
        <v>27</v>
      </c>
      <c r="P14" s="35" t="str">
        <f t="shared" si="8"/>
        <v>Island</v>
      </c>
      <c r="Q14" s="251">
        <f t="shared" si="8"/>
        <v>0</v>
      </c>
      <c r="R14" s="34">
        <f t="shared" si="8"/>
        <v>-4</v>
      </c>
      <c r="S14" s="34">
        <f t="shared" si="8"/>
        <v>3</v>
      </c>
      <c r="T14" s="34">
        <f t="shared" si="8"/>
        <v>7</v>
      </c>
      <c r="U14" s="34">
        <f t="shared" si="8"/>
        <v>0</v>
      </c>
      <c r="V14" s="309">
        <f>LARGE($V$4:$V$7,ROW(A4))</f>
        <v>46030.000076019998</v>
      </c>
      <c r="W14" s="48" t="b">
        <f t="shared" si="9"/>
        <v>1</v>
      </c>
      <c r="Z14" s="285" t="b">
        <f>VLOOKUP($P14,$E$18:$M$21,8,0)&lt;&gt;""</f>
        <v>0</v>
      </c>
      <c r="AA14" s="286" t="b">
        <f>VLOOKUP($P14,$E$18:$M$21,9,0)&lt;&gt;""</f>
        <v>0</v>
      </c>
      <c r="AB14" s="287" t="b">
        <f t="shared" si="10"/>
        <v>0</v>
      </c>
      <c r="AC14" s="287" t="b">
        <f t="shared" si="11"/>
        <v>0</v>
      </c>
      <c r="AD14" s="403" t="str">
        <f>IF($Z14,VLOOKUP($P14,$E$18:$M$21,8,0),IF($AA14,VLOOKUP($P14,$E$18:$M$21,9,0),IF($AB14,SUMIFS($Z$18:$Z$35,$P$18:$P$35,$P14),IF($AC14,SUMIFS($AE$18:$AE$35,$P$18:$P$35,$P14),""))))</f>
        <v/>
      </c>
      <c r="AE14" s="406" t="str">
        <f>IF(OR(AND($Y$11&gt;0,OR($B$8=$P14,$D$8=$P14)),AND($Y$12&gt;0,OR($B$9=$P14,$D$9=$P14))),SUMIF($B$8:$B$9,$P14,$J$8:$J$9)+SUMIF($D$8:$D$9,$P14,$L$8:$L$9),"")</f>
        <v/>
      </c>
    </row>
    <row r="15" spans="1:33" ht="16.5" thickTop="1" thickBot="1" x14ac:dyDescent="0.3">
      <c r="B15" s="277"/>
      <c r="C15" s="277"/>
      <c r="D15" s="85"/>
      <c r="E15" s="28"/>
      <c r="F15" s="279"/>
      <c r="G15" s="78"/>
      <c r="H15" s="28"/>
      <c r="I15" s="28"/>
      <c r="J15" s="28"/>
      <c r="K15" s="28"/>
      <c r="L15" s="81"/>
      <c r="M15" s="54"/>
      <c r="N15" s="54"/>
      <c r="O15" s="277"/>
    </row>
    <row r="16" spans="1:33" ht="15.75" thickBot="1" x14ac:dyDescent="0.3">
      <c r="B16" s="277"/>
      <c r="C16" s="277"/>
      <c r="D16" s="84"/>
      <c r="E16" s="82"/>
      <c r="F16" s="82"/>
      <c r="G16" s="876" t="s">
        <v>427</v>
      </c>
      <c r="H16" s="876"/>
      <c r="I16" s="876"/>
      <c r="J16" s="876"/>
      <c r="K16" s="876"/>
      <c r="L16" s="876"/>
      <c r="M16" s="64"/>
      <c r="N16" s="64"/>
      <c r="O16" s="277"/>
      <c r="W16" s="867" t="s">
        <v>428</v>
      </c>
      <c r="X16" s="867"/>
      <c r="Y16" s="867"/>
      <c r="Z16" s="867"/>
      <c r="AD16" s="867" t="s">
        <v>429</v>
      </c>
      <c r="AE16" s="867"/>
      <c r="AF16" s="288" t="b">
        <f>AND($Q$4=$Q$5,$Q$4=$Q$6,$Q$4=$Q$7)</f>
        <v>0</v>
      </c>
    </row>
    <row r="17" spans="2:31" ht="16.5" thickTop="1" thickBot="1" x14ac:dyDescent="0.3">
      <c r="B17" s="277"/>
      <c r="C17" s="277"/>
      <c r="D17" s="279"/>
      <c r="E17" s="387"/>
      <c r="F17" s="387"/>
      <c r="G17" s="388"/>
      <c r="H17" s="38" t="str">
        <f>LEFT($P$4,3)</f>
        <v>Sch</v>
      </c>
      <c r="I17" s="38" t="str">
        <f>LEFT($P$5,3)</f>
        <v>Nor</v>
      </c>
      <c r="J17" s="38" t="str">
        <f>LEFT($P$6,3)</f>
        <v>Isl</v>
      </c>
      <c r="K17" s="126" t="str">
        <f>LEFT($P$7,3)</f>
        <v>Fin</v>
      </c>
      <c r="L17" s="54" t="s">
        <v>426</v>
      </c>
      <c r="M17" s="54" t="s">
        <v>435</v>
      </c>
      <c r="N17" s="54"/>
      <c r="O17" s="277"/>
      <c r="Q17" s="54" t="s">
        <v>165</v>
      </c>
      <c r="R17" s="54" t="s">
        <v>162</v>
      </c>
      <c r="S17" s="54" t="s">
        <v>163</v>
      </c>
      <c r="T17" s="54" t="s">
        <v>164</v>
      </c>
      <c r="U17" s="54"/>
      <c r="V17" s="54" t="s">
        <v>171</v>
      </c>
      <c r="W17" s="54" t="s">
        <v>625</v>
      </c>
      <c r="X17" s="64" t="s">
        <v>430</v>
      </c>
      <c r="Y17" s="54" t="s">
        <v>434</v>
      </c>
      <c r="Z17" s="54" t="s">
        <v>434</v>
      </c>
      <c r="AA17" s="868" t="s">
        <v>425</v>
      </c>
      <c r="AB17" s="868"/>
      <c r="AC17" s="868"/>
      <c r="AD17" s="64" t="s">
        <v>432</v>
      </c>
      <c r="AE17" s="54" t="s">
        <v>433</v>
      </c>
    </row>
    <row r="18" spans="2:31" ht="15.75" thickTop="1" x14ac:dyDescent="0.25">
      <c r="B18" s="277"/>
      <c r="C18" s="277"/>
      <c r="D18" s="279"/>
      <c r="E18" s="872" t="str">
        <f>$P$4</f>
        <v>Schweiz</v>
      </c>
      <c r="F18" s="873"/>
      <c r="G18" s="873"/>
      <c r="H18" s="125"/>
      <c r="I18" s="38">
        <f>SUMIFS($E$4:$E$9,$B$4:$B$9,$P$4,$D$4:$D$9,$P$5)+SUMIFS($G$4:$G$9,$B$4:$B$9,$P$5,$D$4:$D$9,$P$4)</f>
        <v>1</v>
      </c>
      <c r="J18" s="38">
        <f>SUMIFS($E$4:$E$9,$B$4:$B$9,$P$4,$D$4:$D$9,$P$6)+SUMIFS($G$4:$G$9,$B$4:$B$9,$P$6,$D$4:$D$9,$P$4)</f>
        <v>2</v>
      </c>
      <c r="K18" s="126">
        <f>SUMIFS($E$4:$E$9,$B$4:$B$9,$P$4,$D$4:$D$9,$P$7)+SUMIFS($G$4:$G$9,$B$4:$B$9,$P$7,$D$4:$D$9,$P$4)</f>
        <v>1</v>
      </c>
      <c r="L18" s="73">
        <f>IF(AND($Q$4=$Q$5,$Q$4&lt;&gt;$Q$6,$Q$4&lt;&gt;$Q$7),IF(I18&gt;H19,3,IF(I18=H19,1,0)),IF(AND($Q$4=$Q$6,$Q$4&lt;&gt;$Q$5,$Q$4&lt;&gt;$Q$7),IF(J18&gt;H20,3,IF(J18=H20,1,0)),IF(AND($Q$4=$Q$7,$Q$4&lt;&gt;$Q$5,$Q$4&lt;&gt;$Q$6),IF(K18&gt;H21,3,IF(K18=H21,1,0)),"")))</f>
        <v>1</v>
      </c>
      <c r="M18" s="73" t="str">
        <f>IF($AF$16,IF(AND($AD$4=$AD$5,$AD$4&lt;&gt;$AD$6,$AD$4&lt;&gt;$AD$7),IF(I18&gt;H19,3,IF(I18=H19,1,0)),IF(AND($AD$4&lt;&gt;$AD$5,$AD$4=$AD$6,$AD$4&lt;&gt;$AD$7),IF(J18&gt;H20,3,IF(J18=H20,1,0)),IF(AND($AD$4&lt;&gt;$AD$5,$AD$4&lt;&gt;$AD$6,$AD$4=$AD$7),IF(K18&gt;H21,3,IF(K18=H21,1,0)),""))),"")</f>
        <v/>
      </c>
      <c r="N18" s="350"/>
      <c r="O18" s="277" t="s">
        <v>24</v>
      </c>
      <c r="P18" t="str">
        <f>$P$4</f>
        <v>Schweiz</v>
      </c>
      <c r="Q18" s="277">
        <f>SUMIFS($H$4:$H$9,$B$4:$B$9,$P18,$D$4:$D$9,"&lt;&gt;"&amp;$P$21)+SUMIFS($I$4:$I$9,$B$4:$B$9,"&lt;&gt;"&amp;$P$21,$D$4:$D$9,$P18)</f>
        <v>3</v>
      </c>
      <c r="R18" s="277">
        <f>S18-T18</f>
        <v>1</v>
      </c>
      <c r="S18" s="277">
        <f>SUMIFS($E$4:$E$9,$B$4:$B$9,$P18,$D$4:$D$9,"&lt;&gt;"&amp;$P$21)+SUMIFS($G$4:$G$9,$B$4:$B$9,"&lt;&gt;"&amp;$P$21,$D$4:$D$9,$P18)</f>
        <v>3</v>
      </c>
      <c r="T18" s="277">
        <f>SUMIFS($G$4:$G$9,$B$4:$B$9,$P18,$D$4:$D$9,"&lt;&gt;"&amp;$P$21)+SUMIFS($E$4:$E$9,$B$4:$B$9,"&lt;&gt;"&amp;$P$21,$D$4:$D$9,$P18)</f>
        <v>2</v>
      </c>
      <c r="U18" s="351"/>
      <c r="V18" s="276">
        <f>Q18*FactorPts+(GDzero+R18)*FactorGD+S18*FactorFor</f>
        <v>30051030</v>
      </c>
      <c r="W18" s="277">
        <f>RANK(V18,V$18:V$20,1)</f>
        <v>2</v>
      </c>
      <c r="X18" s="277">
        <f>IF(AND($Q$4=$Q$5,$Q$4=$Q$6,$Q$4&lt;&gt;$Q$7),W18,0)</f>
        <v>0</v>
      </c>
      <c r="Y18" s="277" t="str">
        <f>IF(AND(V18=V19,V18&lt;&gt;V20),IF(AA18&gt;AA19,3,IF(AA18=AA19,1,0)),IF(AND(V18=V20,V18&lt;&gt;V19),IF(AB18&gt;AB20,3,IF(AB18=AB20,1,0)),""))</f>
        <v/>
      </c>
      <c r="Z18" s="279" t="str">
        <f>IF(X18&gt;0,Y18,"")</f>
        <v/>
      </c>
      <c r="AA18" s="261">
        <f>$I$18</f>
        <v>1</v>
      </c>
      <c r="AB18" s="262">
        <f>$J$18</f>
        <v>2</v>
      </c>
      <c r="AC18" s="263"/>
      <c r="AD18" s="279">
        <f>IF(AND($AF$16,$AD$4=$AD$5,$AD$4=$AD$6,$AD$4&lt;&gt;$AD$7),W18,0)</f>
        <v>0</v>
      </c>
      <c r="AE18" s="279" t="str">
        <f>IF(AD18&gt;0,Y18,"")</f>
        <v/>
      </c>
    </row>
    <row r="19" spans="2:31" x14ac:dyDescent="0.25">
      <c r="B19" s="277"/>
      <c r="C19" s="277"/>
      <c r="D19" s="279"/>
      <c r="E19" s="874" t="str">
        <f>$P$5</f>
        <v>Norwegen</v>
      </c>
      <c r="F19" s="875"/>
      <c r="G19" s="875"/>
      <c r="H19" s="37">
        <f>SUMIFS($E$4:$E$9,$B$4:$B$9,$P$5,$D$4:$D$9,$P$4)+SUMIFS($G$4:$G$9,$B$4:$B$9,$P$4,$D$4:$D$9,$P$5)</f>
        <v>2</v>
      </c>
      <c r="I19" s="79"/>
      <c r="J19" s="279">
        <f>SUMIFS($E$4:$E$9,$B$4:$B$9,$P$5,$D$4:$D$9,$P$6)+SUMIFS($G$4:$G$9,$B$4:$B$9,$P$6,$D$4:$D$9,$P$5)</f>
        <v>4</v>
      </c>
      <c r="K19" s="55">
        <f>SUMIFS($E$4:$E$9,$B$4:$B$9,$P$5,$D$4:$D$9,$P$7)+SUMIFS($G$4:$G$9,$B$4:$B$9,$P$7,$D$4:$D$9,$P$5)</f>
        <v>2</v>
      </c>
      <c r="L19" s="74" t="str">
        <f>IF(AND($Q$5=$Q$4,$Q$5&lt;&gt;$Q$6,$Q$5&lt;&gt;$Q$7),IF(H19&gt;I18,3,IF(H19=I18,1,0)),IF(AND($Q$5=$Q$6,$Q$5&lt;&gt;$Q$4,$Q$5&lt;&gt;$Q$7),IF(J19&gt;I20,3,IF(J19=I20,1,0)),IF(AND($Q$5=$Q$7,$Q$5&lt;&gt;$Q$4,$Q$5&lt;&gt;$Q$6),IF(K19&gt;I21,3,IF(K19=I21,1,0)),"")))</f>
        <v/>
      </c>
      <c r="M19" s="74" t="str">
        <f>IF($AF$16,IF(AND($AD$5=$AD$4,$AD$5&lt;&gt;$AD$6,$AD$5&lt;&gt;$AD$7),IF(H19&gt;I18,3,IF(H19=I18,1,0)),IF(AND($AD$5&lt;&gt;$AD$4,$AD$5=$AD$6,$AD$5&lt;&gt;$AD$7),IF(J19&gt;I20,3,IF(J19=I20,1,0)),IF(AND($AD$5&lt;&gt;$AD$4,$AD$5&lt;&gt;$AD$6,$AD$5=$AD$7),IF(K19&gt;I21,3,IF(K19=I21,1,0)),""))),"")</f>
        <v/>
      </c>
      <c r="N19" s="350"/>
      <c r="O19" s="277" t="s">
        <v>25</v>
      </c>
      <c r="P19" t="str">
        <f>$P$5</f>
        <v>Norwegen</v>
      </c>
      <c r="Q19" s="277">
        <f>SUMIFS($H$4:$H$9,$B$4:$B$9,$P19,$D$4:$D$9,"&lt;&gt;"&amp;$P$21)+SUMIFS($I$4:$I$9,$B$4:$B$9,"&lt;&gt;"&amp;$P$21,$D$4:$D$9,$P19)</f>
        <v>6</v>
      </c>
      <c r="R19" s="277">
        <f>S19-T19</f>
        <v>2</v>
      </c>
      <c r="S19" s="277">
        <f>SUMIFS($E$4:$E$9,$B$4:$B$9,$P19,$D$4:$D$9,"&lt;&gt;"&amp;$P$21)+SUMIFS($G$4:$G$9,$B$4:$B$9,"&lt;&gt;"&amp;$P$21,$D$4:$D$9,$P19)</f>
        <v>6</v>
      </c>
      <c r="T19" s="277">
        <f>SUMIFS($G$4:$G$9,$B$4:$B$9,$P19,$D$4:$D$9,"&lt;&gt;"&amp;$P$21)+SUMIFS($E$4:$E$9,$B$4:$B$9,"&lt;&gt;"&amp;$P$21,$D$4:$D$9,$P19)</f>
        <v>4</v>
      </c>
      <c r="U19" s="351"/>
      <c r="V19" s="276">
        <f>Q19*FactorPts+(GDzero+R19)*FactorGD+S19*FactorFor</f>
        <v>60052060</v>
      </c>
      <c r="W19" s="277">
        <f>RANK(V19,V$18:V$20,1)</f>
        <v>3</v>
      </c>
      <c r="X19" s="277">
        <f>IF(AND($Q$4=$Q$5,$Q$4=$Q$6,$Q$4&lt;&gt;$Q$7),W19,0)</f>
        <v>0</v>
      </c>
      <c r="Y19" s="277" t="str">
        <f>IF(AND(V19=V18,V19&lt;&gt;V20),IF(AA19&gt;AA18,3,IF(AA19=AA18,1,0)),IF(AND(V19=V20,V19&lt;&gt;V18),IF(AC19&gt;AC20,3,IF(AC19=AC20,1,0)),""))</f>
        <v/>
      </c>
      <c r="Z19" s="279" t="str">
        <f t="shared" ref="Z19:Z20" si="12">IF(X19&gt;0,Y19,"")</f>
        <v/>
      </c>
      <c r="AA19" s="264">
        <f>$H$19</f>
        <v>2</v>
      </c>
      <c r="AB19" s="279"/>
      <c r="AC19" s="280">
        <f>$J$19</f>
        <v>4</v>
      </c>
      <c r="AD19" s="279">
        <f>IF(AND($AF$16,$AD$4=$AD$5,$AD$4=$AD$6,$AD$4&lt;&gt;$AD$7),W19,0)</f>
        <v>0</v>
      </c>
      <c r="AE19" s="279" t="str">
        <f t="shared" ref="AE19:AE20" si="13">IF(AD19&gt;0,Y19,"")</f>
        <v/>
      </c>
    </row>
    <row r="20" spans="2:31" x14ac:dyDescent="0.25">
      <c r="D20" s="28"/>
      <c r="E20" s="874" t="str">
        <f>$P$6</f>
        <v>Island</v>
      </c>
      <c r="F20" s="875"/>
      <c r="G20" s="875"/>
      <c r="H20" s="37">
        <f>SUMIFS($E$4:$E$9,$B$4:$B$9,$P$6,$D$4:$D$9,$P$4)+SUMIFS($G$4:$G$9,$B$4:$B$9,$P$4,$D$4:$D$9,$P$6)</f>
        <v>0</v>
      </c>
      <c r="I20" s="279">
        <f>SUMIFS($E$4:$E$9,$B$4:$B$9,$P$6,$D$4:$D$9,$P$5)+SUMIFS($G$4:$G$9,$B$4:$B$9,$P$5,$D$4:$D$9,$P$6)</f>
        <v>3</v>
      </c>
      <c r="J20" s="79"/>
      <c r="K20" s="55">
        <f>SUMIFS($E$4:$E$9,$B$4:$B$9,$P$6,$D$4:$D$9,$P$7)+SUMIFS($G$4:$G$9,$B$4:$B$9,$P$7,$D$4:$D$9,$P$6)</f>
        <v>0</v>
      </c>
      <c r="L20" s="74" t="str">
        <f>IF(AND($Q$6=$Q$4,$Q$6&lt;&gt;$Q$5,$Q$6&lt;&gt;$Q$7),IF(H20&gt;J18,3,IF(H20=J18,1,0)),IF(AND($Q$6=$Q$5,$Q$6&lt;&gt;$Q$4,$Q$6&lt;&gt;$Q$7),IF(I20&gt;J19,3,IF(I20=J19,1,0)),IF(AND($Q$6=$Q$7,$Q$6&lt;&gt;$Q$4,$Q$6&lt;&gt;$Q$5),IF(K20&gt;J21,3,IF(K20=J21,1,0)),"")))</f>
        <v/>
      </c>
      <c r="M20" s="74" t="str">
        <f>IF($AF$16,IF(AND($AD$6=$AD$4,$AD$6&lt;&gt;$AD$5,$AD$6&lt;&gt;$AD$7),IF(H20&gt;J18,3,IF(H20=J18,1,0)),IF(AND($AD$6&lt;&gt;$AD$4,$AD$6=$AD$5,$AD$6&lt;&gt;$AD$7),IF(I20&gt;J19,3,IF(I20=J19,1,0)),IF(AND($AD$6&lt;&gt;$AD$4,$AD$6&lt;&gt;$AD$5,$AD$6=$AD$7),IF(K20&gt;J21,3,IF(K20=J21,1,0)),""))),"")</f>
        <v/>
      </c>
      <c r="N20" s="350"/>
      <c r="O20" s="277" t="s">
        <v>26</v>
      </c>
      <c r="P20" t="str">
        <f>$P$6</f>
        <v>Island</v>
      </c>
      <c r="Q20" s="277">
        <f>SUMIFS($H$4:$H$9,$B$4:$B$9,$P20,$D$4:$D$9,"&lt;&gt;"&amp;$P$21)+SUMIFS($I$4:$I$9,$B$4:$B$9,"&lt;&gt;"&amp;$P$21,$D$4:$D$9,$P20)</f>
        <v>0</v>
      </c>
      <c r="R20" s="277">
        <f>S20-T20</f>
        <v>-3</v>
      </c>
      <c r="S20" s="277">
        <f>SUMIFS($E$4:$E$9,$B$4:$B$9,$P20,$D$4:$D$9,"&lt;&gt;"&amp;$P$21)+SUMIFS($G$4:$G$9,$B$4:$B$9,"&lt;&gt;"&amp;$P$21,$D$4:$D$9,$P20)</f>
        <v>3</v>
      </c>
      <c r="T20" s="277">
        <f>SUMIFS($G$4:$G$9,$B$4:$B$9,$P20,$D$4:$D$9,"&lt;&gt;"&amp;$P$21)+SUMIFS($E$4:$E$9,$B$4:$B$9,"&lt;&gt;"&amp;$P$21,$D$4:$D$9,$P20)</f>
        <v>6</v>
      </c>
      <c r="U20" s="351"/>
      <c r="V20" s="276">
        <f>Q20*FactorPts+(GDzero+R20)*FactorGD+S20*FactorFor</f>
        <v>47030</v>
      </c>
      <c r="W20" s="277">
        <f>RANK(V20,V$18:V$20,1)</f>
        <v>1</v>
      </c>
      <c r="X20" s="277">
        <f>IF(AND($Q$4=$Q$5,$Q$4=$Q$6,$Q$4&lt;&gt;$Q$7),W20,0)</f>
        <v>0</v>
      </c>
      <c r="Y20" s="277" t="str">
        <f>IF(AND(V20=V18,V20&lt;&gt;V19),IF(AB20&gt;AB18,3,IF(AB20=AB18,1,0)),IF(AND(V20=V19,V20&lt;&gt;V18),IF(AC20&gt;AC19,3,IF(AC20=AC19,1,0)),""))</f>
        <v/>
      </c>
      <c r="Z20" s="279" t="str">
        <f t="shared" si="12"/>
        <v/>
      </c>
      <c r="AA20" s="264"/>
      <c r="AB20" s="279">
        <f>$H$20</f>
        <v>0</v>
      </c>
      <c r="AC20" s="280">
        <f>$I$20</f>
        <v>3</v>
      </c>
      <c r="AD20" s="279">
        <f>IF(AND($AF$16,$AD$4=$AD$5,$AD$4=$AD$6,$AD$4&lt;&gt;$AD$7),W20,0)</f>
        <v>0</v>
      </c>
      <c r="AE20" s="279" t="str">
        <f t="shared" si="13"/>
        <v/>
      </c>
    </row>
    <row r="21" spans="2:31" ht="15.75" thickBot="1" x14ac:dyDescent="0.3">
      <c r="B21" s="47"/>
      <c r="C21" s="48"/>
      <c r="D21" s="49"/>
      <c r="E21" s="869" t="str">
        <f>$P$7</f>
        <v>Finnland</v>
      </c>
      <c r="F21" s="870"/>
      <c r="G21" s="870"/>
      <c r="H21" s="36">
        <f>SUMIFS($E$4:$E$9,$B$4:$B$9,$P$7,$D$4:$D$9,$P$4)+SUMIFS($G$4:$G$9,$B$4:$B$9,$P$4,$D$4:$D$9,$P$7)</f>
        <v>1</v>
      </c>
      <c r="I21" s="34">
        <f>SUMIFS($E$4:$E$9,$B$4:$B$9,$P$7,$D$4:$D$9,$P$5)+SUMIFS($G$4:$G$9,$B$4:$B$9,$P$5,$D$4:$D$9,$P$7)</f>
        <v>1</v>
      </c>
      <c r="J21" s="34">
        <f>SUMIFS($E$4:$E$9,$B$4:$B$9,$P$7,$D$4:$D$9,$P$6)+SUMIFS($G$4:$G$9,$B$4:$B$9,$P$6,$D$4:$D$9,$P$7)</f>
        <v>1</v>
      </c>
      <c r="K21" s="80"/>
      <c r="L21" s="75">
        <f>IF(AND($Q$7=$Q$4,$Q$7&lt;&gt;$Q$5,$Q$7&lt;&gt;$Q$6),IF(H21&gt;K18,3,IF(H21=K18,1,0)),IF(AND($Q$7=$Q$5,$Q$7&lt;&gt;$Q$4,$Q$7&lt;&gt;$Q$6),IF(I21&gt;K19,3,IF(I21=K19,1,0)),IF(AND($Q$7=$Q$6,$Q$7&lt;&gt;$Q$4,$Q$7&lt;&gt;$Q$5),IF(J21&gt;K20,3,IF(J21=K20,1,0)),"")))</f>
        <v>1</v>
      </c>
      <c r="M21" s="75" t="str">
        <f>IF($AF$16,IF(AND($AD$7=$AD$4,$AD$7&lt;&gt;$AD$5,$AD$7&lt;&gt;$AD$6),IF(H21&gt;K18,3,IF(H21=K18,1,0)),IF(AND($AD$7&lt;&gt;$AD$4,$AD$7=$AD$5,$AD$7&lt;&gt;$AD$6),IF(I21&gt;K19,3,IF(I21=K19,1,0)),IF(AND($AD$7&lt;&gt;$AD$4,$AD$7&lt;&gt;$AD$5,$AD$7=$AD$6),IF(J21&gt;K20,3,IF(J21=K20,1,0)),""))),"")</f>
        <v/>
      </c>
      <c r="N21" s="350"/>
      <c r="O21" s="277"/>
      <c r="P21" s="32" t="str">
        <f>$P$7</f>
        <v>Finnland</v>
      </c>
      <c r="Q21" s="270"/>
      <c r="R21" s="270"/>
      <c r="S21" s="270"/>
      <c r="T21" s="270"/>
      <c r="U21" s="270"/>
      <c r="V21" s="271"/>
      <c r="W21" s="271"/>
      <c r="X21" s="270"/>
      <c r="Y21" s="270"/>
      <c r="Z21" s="272"/>
      <c r="AA21" s="273"/>
      <c r="AB21" s="272"/>
      <c r="AC21" s="274"/>
      <c r="AD21" s="275"/>
      <c r="AE21" s="272"/>
    </row>
    <row r="22" spans="2:31" ht="15.75" thickTop="1" x14ac:dyDescent="0.25">
      <c r="B22" s="47"/>
      <c r="C22" s="48"/>
      <c r="D22" s="49"/>
      <c r="F22" s="277"/>
      <c r="G22" s="33"/>
      <c r="L22" s="54"/>
      <c r="O22" s="277"/>
      <c r="Q22" s="271"/>
      <c r="R22" s="271"/>
      <c r="S22" s="271"/>
      <c r="T22" s="271"/>
      <c r="U22" s="271"/>
      <c r="V22" s="271"/>
      <c r="W22" s="271"/>
      <c r="X22" s="270"/>
      <c r="Y22" s="270"/>
      <c r="Z22" s="272"/>
      <c r="AA22" s="273"/>
      <c r="AB22" s="272"/>
      <c r="AC22" s="274"/>
      <c r="AD22" s="275"/>
      <c r="AE22" s="272"/>
    </row>
    <row r="23" spans="2:31" x14ac:dyDescent="0.25">
      <c r="B23" s="41"/>
      <c r="C23" s="277"/>
      <c r="O23" s="277" t="s">
        <v>24</v>
      </c>
      <c r="P23" t="str">
        <f>$P$4</f>
        <v>Schweiz</v>
      </c>
      <c r="Q23" s="277">
        <f>SUMIFS($H$4:$H$9,$B$4:$B$9,$P23,$D$4:$D$9,"&lt;&gt;"&amp;$P$26)+SUMIFS($I$4:$I$9,$B$4:$B$9,"&lt;&gt;"&amp;$P$26,$D$4:$D$9,$P23)</f>
        <v>1</v>
      </c>
      <c r="R23" s="277">
        <f>S23-T23</f>
        <v>-1</v>
      </c>
      <c r="S23" s="277">
        <f>SUMIFS($E$4:$E$9,$B$4:$B$9,$P23,$D$4:$D$9,"&lt;&gt;"&amp;$P$26)+SUMIFS($G$4:$G$9,$B$4:$B$9,"&lt;&gt;"&amp;$P$26,$D$4:$D$9,$P23)</f>
        <v>2</v>
      </c>
      <c r="T23" s="277">
        <f>SUMIFS($G$4:$G$9,$B$4:$B$9,$P23,$D$4:$D$9,"&lt;&gt;"&amp;$P$26)+SUMIFS($E$4:$E$9,$B$4:$B$9,"&lt;&gt;"&amp;$P$26,$D$4:$D$9,$P23)</f>
        <v>3</v>
      </c>
      <c r="U23" s="351"/>
      <c r="V23" s="276">
        <f>Q23*FactorPts+(GDzero+R23)*FactorGD+S23*FactorFor</f>
        <v>10049020</v>
      </c>
      <c r="W23" s="277">
        <f>RANK(V23,V$23:V$25,1)</f>
        <v>1</v>
      </c>
      <c r="X23" s="277">
        <f>IF(AND($Q$4=$Q$5,$Q$4=$Q$7,$Q$4&lt;&gt;$Q$6),W23,0)</f>
        <v>0</v>
      </c>
      <c r="Y23" s="277">
        <f>IF(AND(V23=V24,V23&lt;&gt;V25),IF(AA23&gt;AA24,3,IF(AA23=AA24,1,0)),IF(AND(V23=V25,V23&lt;&gt;V24),IF(AB23&gt;AB25,3,IF(AB23=AB25,1,0)),""))</f>
        <v>1</v>
      </c>
      <c r="Z23" s="279" t="str">
        <f>IF(X23&gt;0,Y23,"")</f>
        <v/>
      </c>
      <c r="AA23" s="264">
        <f>$I$18</f>
        <v>1</v>
      </c>
      <c r="AB23" s="279">
        <f>$K$18</f>
        <v>1</v>
      </c>
      <c r="AC23" s="280"/>
      <c r="AD23" s="279">
        <f>IF(AND($AF$16,$AD$4=$AD$5,$AD$4=$AD$7,$AD$4&lt;&gt;$AD$6),W23,0)</f>
        <v>0</v>
      </c>
      <c r="AE23" s="279" t="str">
        <f>IF(AD23&gt;0,Y23,"")</f>
        <v/>
      </c>
    </row>
    <row r="24" spans="2:31" x14ac:dyDescent="0.25">
      <c r="B24" s="41"/>
      <c r="C24" s="277"/>
      <c r="O24" s="277" t="s">
        <v>25</v>
      </c>
      <c r="P24" t="str">
        <f>$P$5</f>
        <v>Norwegen</v>
      </c>
      <c r="Q24" s="277">
        <f>SUMIFS($H$4:$H$9,$B$4:$B$9,$P24,$D$4:$D$9,"&lt;&gt;"&amp;$P$26)+SUMIFS($I$4:$I$9,$B$4:$B$9,"&lt;&gt;"&amp;$P$26,$D$4:$D$9,$P24)</f>
        <v>6</v>
      </c>
      <c r="R24" s="277">
        <f>S24-T24</f>
        <v>2</v>
      </c>
      <c r="S24" s="277">
        <f>SUMIFS($E$4:$E$9,$B$4:$B$9,$P24,$D$4:$D$9,"&lt;&gt;"&amp;$P$26)+SUMIFS($G$4:$G$9,$B$4:$B$9,"&lt;&gt;"&amp;$P$26,$D$4:$D$9,$P24)</f>
        <v>4</v>
      </c>
      <c r="T24" s="277">
        <f>SUMIFS($G$4:$G$9,$B$4:$B$9,$P24,$D$4:$D$9,"&lt;&gt;"&amp;$P$26)+SUMIFS($E$4:$E$9,$B$4:$B$9,"&lt;&gt;"&amp;$P$26,$D$4:$D$9,$P24)</f>
        <v>2</v>
      </c>
      <c r="U24" s="351"/>
      <c r="V24" s="276">
        <f>Q24*FactorPts+(GDzero+R24)*FactorGD+S24*FactorFor</f>
        <v>60052040</v>
      </c>
      <c r="W24" s="277">
        <f>RANK(V24,V$23:V$25,1)</f>
        <v>3</v>
      </c>
      <c r="X24" s="277">
        <f>IF(AND($Q$4=$Q$5,$Q$4=$Q$7,$Q$4&lt;&gt;$Q$6),W24,0)</f>
        <v>0</v>
      </c>
      <c r="Y24" s="277" t="str">
        <f>IF(AND(V24=V23,V24&lt;&gt;V25),IF(AA24&gt;AA23,3,IF(AA24=AA23,1,0)),IF(AND(V24=V25,V24&lt;&gt;V23),IF(AC24&gt;AC25,3,IF(AC24=AC25,1,0)),""))</f>
        <v/>
      </c>
      <c r="Z24" s="279" t="str">
        <f t="shared" ref="Z24:Z25" si="14">IF(X24&gt;0,Y24,"")</f>
        <v/>
      </c>
      <c r="AA24" s="264">
        <f>$H$19</f>
        <v>2</v>
      </c>
      <c r="AB24" s="279"/>
      <c r="AC24" s="280">
        <f>$K$19</f>
        <v>2</v>
      </c>
      <c r="AD24" s="279">
        <f>IF(AND($AF$16,$AD$4=$AD$5,$AD$4=$AD$7,$AD$4&lt;&gt;$AD$6),W24,0)</f>
        <v>0</v>
      </c>
      <c r="AE24" s="279" t="str">
        <f t="shared" ref="AE24:AE25" si="15">IF(AD24&gt;0,Y24,"")</f>
        <v/>
      </c>
    </row>
    <row r="25" spans="2:31" x14ac:dyDescent="0.25">
      <c r="B25" s="41"/>
      <c r="C25" s="277"/>
      <c r="O25" s="277" t="s">
        <v>26</v>
      </c>
      <c r="P25" t="str">
        <f>$P$7</f>
        <v>Finnland</v>
      </c>
      <c r="Q25" s="277">
        <f>SUMIFS($H$4:$H$9,$B$4:$B$9,$P25,$D$4:$D$9,"&lt;&gt;"&amp;$P$26)+SUMIFS($I$4:$I$9,$B$4:$B$9,"&lt;&gt;"&amp;$P$26,$D$4:$D$9,$P25)</f>
        <v>1</v>
      </c>
      <c r="R25" s="277">
        <f>S25-T25</f>
        <v>-1</v>
      </c>
      <c r="S25" s="277">
        <f>SUMIFS($E$4:$E$9,$B$4:$B$9,$P25,$D$4:$D$9,"&lt;&gt;"&amp;$P$26)+SUMIFS($G$4:$G$9,$B$4:$B$9,"&lt;&gt;"&amp;$P$26,$D$4:$D$9,$P25)</f>
        <v>2</v>
      </c>
      <c r="T25" s="277">
        <f>SUMIFS($G$4:$G$9,$B$4:$B$9,$P25,$D$4:$D$9,"&lt;&gt;"&amp;$P$26)+SUMIFS($E$4:$E$9,$B$4:$B$9,"&lt;&gt;"&amp;$P$26,$D$4:$D$9,$P25)</f>
        <v>3</v>
      </c>
      <c r="U25" s="351"/>
      <c r="V25" s="276">
        <f>Q25*FactorPts+(GDzero+R25)*FactorGD+S25*FactorFor</f>
        <v>10049020</v>
      </c>
      <c r="W25" s="277">
        <f>RANK(V25,V$23:V$25,1)</f>
        <v>1</v>
      </c>
      <c r="X25" s="277">
        <f>IF(AND($Q$4=$Q$5,$Q$4=$Q$7,$Q$4&lt;&gt;$Q$6),W25,0)</f>
        <v>0</v>
      </c>
      <c r="Y25" s="277">
        <f>IF(AND(V25=V23,V25&lt;&gt;V24),IF(AB25&gt;AB23,3,IF(AB25=AB23,1,0)),IF(AND(V25=V24,V25&lt;&gt;V23),IF(AC25&gt;AC24,3,IF(AC25=AC24,1,0)),""))</f>
        <v>1</v>
      </c>
      <c r="Z25" s="279" t="str">
        <f t="shared" si="14"/>
        <v/>
      </c>
      <c r="AA25" s="264"/>
      <c r="AB25" s="279">
        <f>$H$21</f>
        <v>1</v>
      </c>
      <c r="AC25" s="280">
        <f>$I$21</f>
        <v>1</v>
      </c>
      <c r="AD25" s="279">
        <f>IF(AND($AF$16,$AD$4=$AD$5,$AD$4=$AD$7,$AD$4&lt;&gt;$AD$6),W25,0)</f>
        <v>0</v>
      </c>
      <c r="AE25" s="279" t="str">
        <f t="shared" si="15"/>
        <v/>
      </c>
    </row>
    <row r="26" spans="2:31" x14ac:dyDescent="0.25">
      <c r="B26" s="41"/>
      <c r="C26" s="277"/>
      <c r="O26" s="277"/>
      <c r="P26" s="32" t="str">
        <f>$P$6</f>
        <v>Island</v>
      </c>
      <c r="Q26" s="270"/>
      <c r="R26" s="270"/>
      <c r="S26" s="270"/>
      <c r="T26" s="270"/>
      <c r="U26" s="270"/>
      <c r="V26" s="271"/>
      <c r="W26" s="271"/>
      <c r="X26" s="270"/>
      <c r="Y26" s="270"/>
      <c r="Z26" s="272"/>
      <c r="AA26" s="273"/>
      <c r="AB26" s="272"/>
      <c r="AC26" s="274"/>
      <c r="AD26" s="275"/>
      <c r="AE26" s="272"/>
    </row>
    <row r="27" spans="2:31" x14ac:dyDescent="0.25">
      <c r="O27" s="277"/>
      <c r="Q27" s="271"/>
      <c r="R27" s="271"/>
      <c r="S27" s="271"/>
      <c r="T27" s="271"/>
      <c r="U27" s="271"/>
      <c r="V27" s="271"/>
      <c r="W27" s="271"/>
      <c r="X27" s="270"/>
      <c r="Y27" s="270"/>
      <c r="Z27" s="272"/>
      <c r="AA27" s="273"/>
      <c r="AB27" s="272"/>
      <c r="AC27" s="274"/>
      <c r="AD27" s="275"/>
      <c r="AE27" s="272"/>
    </row>
    <row r="28" spans="2:31" x14ac:dyDescent="0.25">
      <c r="O28" s="277" t="s">
        <v>24</v>
      </c>
      <c r="P28" t="str">
        <f>$P$4</f>
        <v>Schweiz</v>
      </c>
      <c r="Q28" s="277">
        <f>SUMIFS($H$4:$H$9,$B$4:$B$9,$P28,$D$4:$D$9,"&lt;&gt;"&amp;$P$31)+SUMIFS($I$4:$I$9,$B$4:$B$9,"&lt;&gt;"&amp;$P$31,$D$4:$D$9,$P28)</f>
        <v>4</v>
      </c>
      <c r="R28" s="277">
        <f>S28-T28</f>
        <v>2</v>
      </c>
      <c r="S28" s="277">
        <f>SUMIFS($E$4:$E$9,$B$4:$B$9,$P28,$D$4:$D$9,"&lt;&gt;"&amp;$P$31)+SUMIFS($G$4:$G$9,$B$4:$B$9,"&lt;&gt;"&amp;$P$31,$D$4:$D$9,$P28)</f>
        <v>3</v>
      </c>
      <c r="T28" s="277">
        <f>SUMIFS($G$4:$G$9,$B$4:$B$9,$P28,$D$4:$D$9,"&lt;&gt;"&amp;$P$31)+SUMIFS($E$4:$E$9,$B$4:$B$9,"&lt;&gt;"&amp;$P$31,$D$4:$D$9,$P28)</f>
        <v>1</v>
      </c>
      <c r="U28" s="351"/>
      <c r="V28" s="276">
        <f>Q28*FactorPts+(GDzero+R28)*FactorGD+S28*FactorFor</f>
        <v>40052030</v>
      </c>
      <c r="W28" s="277">
        <f>RANK(V28,V$28:V$30,1)</f>
        <v>3</v>
      </c>
      <c r="X28" s="277">
        <f>IF(AND($Q$4=$Q$6,$Q$4=$Q$7,$Q$4&lt;&gt;$Q$5),W28,0)</f>
        <v>0</v>
      </c>
      <c r="Y28" s="277" t="str">
        <f>IF(AND(V28=V29,V28&lt;&gt;V30),IF(AA28&gt;AA29,3,IF(AA28=AA29,1,0)),IF(AND(V28=V30,V28&lt;&gt;V29),IF(AB28&gt;AB30,3,IF(AB28=AB30,1,0)),""))</f>
        <v/>
      </c>
      <c r="Z28" s="279" t="str">
        <f>IF(X28&gt;0,Y28,"")</f>
        <v/>
      </c>
      <c r="AA28" s="264">
        <f>$J$18</f>
        <v>2</v>
      </c>
      <c r="AB28" s="279">
        <f>$K$18</f>
        <v>1</v>
      </c>
      <c r="AC28" s="280"/>
      <c r="AD28" s="279">
        <f>IF(AND($AF$16,$AD$4=$AD$6,$AD$4=$AD$7,$AD$4&lt;&gt;$AD$5),W28,0)</f>
        <v>0</v>
      </c>
      <c r="AE28" s="279" t="str">
        <f>IF(AD28&gt;0,Y28,"")</f>
        <v/>
      </c>
    </row>
    <row r="29" spans="2:31" x14ac:dyDescent="0.25">
      <c r="O29" s="277" t="s">
        <v>25</v>
      </c>
      <c r="P29" t="str">
        <f>$P$6</f>
        <v>Island</v>
      </c>
      <c r="Q29" s="277">
        <f>SUMIFS($H$4:$H$9,$B$4:$B$9,$P29,$D$4:$D$9,"&lt;&gt;"&amp;$P$31)+SUMIFS($I$4:$I$9,$B$4:$B$9,"&lt;&gt;"&amp;$P$31,$D$4:$D$9,$P29)</f>
        <v>0</v>
      </c>
      <c r="R29" s="277">
        <f>S29-T29</f>
        <v>-3</v>
      </c>
      <c r="S29" s="277">
        <f>SUMIFS($E$4:$E$9,$B$4:$B$9,$P29,$D$4:$D$9,"&lt;&gt;"&amp;$P$31)+SUMIFS($G$4:$G$9,$B$4:$B$9,"&lt;&gt;"&amp;$P$31,$D$4:$D$9,$P29)</f>
        <v>0</v>
      </c>
      <c r="T29" s="277">
        <f>SUMIFS($G$4:$G$9,$B$4:$B$9,$P29,$D$4:$D$9,"&lt;&gt;"&amp;$P$31)+SUMIFS($E$4:$E$9,$B$4:$B$9,"&lt;&gt;"&amp;$P$31,$D$4:$D$9,$P29)</f>
        <v>3</v>
      </c>
      <c r="U29" s="351"/>
      <c r="V29" s="276">
        <f>Q29*FactorPts+(GDzero+R29)*FactorGD+S29*FactorFor</f>
        <v>47000</v>
      </c>
      <c r="W29" s="468">
        <f t="shared" ref="W29:W30" si="16">RANK(V29,V$28:V$30,1)</f>
        <v>1</v>
      </c>
      <c r="X29" s="277">
        <f>IF(AND($Q$4=$Q$6,$Q$4=$Q$7,$Q$4&lt;&gt;$Q$5),W29,0)</f>
        <v>0</v>
      </c>
      <c r="Y29" s="277" t="str">
        <f>IF(AND(V29=V28,V29&lt;&gt;V30),IF(AA29&gt;AA28,3,IF(AA29=AA28,1,0)),IF(AND(V29=V30,V29&lt;&gt;V28),IF(AC29&gt;AC30,3,IF(AC29=AC30,1,0)),""))</f>
        <v/>
      </c>
      <c r="Z29" s="279" t="str">
        <f t="shared" ref="Z29:Z30" si="17">IF(X29&gt;0,Y29,"")</f>
        <v/>
      </c>
      <c r="AA29" s="264">
        <f>$H$20</f>
        <v>0</v>
      </c>
      <c r="AB29" s="279"/>
      <c r="AC29" s="280">
        <f>$K$20</f>
        <v>0</v>
      </c>
      <c r="AD29" s="279">
        <f>IF(AND($AF$16,$AD$4=$AD$6,$AD$4=$AD$7,$AD$4&lt;&gt;$AD$5),W29,0)</f>
        <v>0</v>
      </c>
      <c r="AE29" s="279" t="str">
        <f t="shared" ref="AE29:AE30" si="18">IF(AD29&gt;0,Y29,"")</f>
        <v/>
      </c>
    </row>
    <row r="30" spans="2:31" x14ac:dyDescent="0.25">
      <c r="O30" s="277" t="s">
        <v>26</v>
      </c>
      <c r="P30" t="str">
        <f>$P$7</f>
        <v>Finnland</v>
      </c>
      <c r="Q30" s="277">
        <f>SUMIFS($H$4:$H$9,$B$4:$B$9,$P30,$D$4:$D$9,"&lt;&gt;"&amp;$P$31)+SUMIFS($I$4:$I$9,$B$4:$B$9,"&lt;&gt;"&amp;$P$31,$D$4:$D$9,$P30)</f>
        <v>4</v>
      </c>
      <c r="R30" s="277">
        <f>S30-T30</f>
        <v>1</v>
      </c>
      <c r="S30" s="277">
        <f>SUMIFS($E$4:$E$9,$B$4:$B$9,$P30,$D$4:$D$9,"&lt;&gt;"&amp;$P$31)+SUMIFS($G$4:$G$9,$B$4:$B$9,"&lt;&gt;"&amp;$P$31,$D$4:$D$9,$P30)</f>
        <v>2</v>
      </c>
      <c r="T30" s="277">
        <f>SUMIFS($G$4:$G$9,$B$4:$B$9,$P30,$D$4:$D$9,"&lt;&gt;"&amp;$P$31)+SUMIFS($E$4:$E$9,$B$4:$B$9,"&lt;&gt;"&amp;$P$31,$D$4:$D$9,$P30)</f>
        <v>1</v>
      </c>
      <c r="U30" s="351"/>
      <c r="V30" s="276">
        <f>Q30*FactorPts+(GDzero+R30)*FactorGD+S30*FactorFor</f>
        <v>40051020</v>
      </c>
      <c r="W30" s="468">
        <f t="shared" si="16"/>
        <v>2</v>
      </c>
      <c r="X30" s="277">
        <f>IF(AND($Q$4=$Q$6,$Q$4=$Q$7,$Q$4&lt;&gt;$Q$5),W30,0)</f>
        <v>0</v>
      </c>
      <c r="Y30" s="277" t="str">
        <f>IF(AND(V30=V28,V30&lt;&gt;V29),IF(AB30&gt;AB28,3,IF(AB30=AB28,1,0)),IF(AND(V30=V29,V30&lt;&gt;V28),IF(AC30&gt;AC29,3,IF(AC30=AC29,1,0)),""))</f>
        <v/>
      </c>
      <c r="Z30" s="279" t="str">
        <f t="shared" si="17"/>
        <v/>
      </c>
      <c r="AA30" s="264"/>
      <c r="AB30" s="279">
        <f>$H$21</f>
        <v>1</v>
      </c>
      <c r="AC30" s="280">
        <f>$J$21</f>
        <v>1</v>
      </c>
      <c r="AD30" s="279">
        <f>IF(AND($AF$16,$AD$4=$AD$6,$AD$4=$AD$7,$AD$4&lt;&gt;$AD$5),W30,0)</f>
        <v>0</v>
      </c>
      <c r="AE30" s="279" t="str">
        <f t="shared" si="18"/>
        <v/>
      </c>
    </row>
    <row r="31" spans="2:31" x14ac:dyDescent="0.25">
      <c r="O31" s="277"/>
      <c r="P31" s="32" t="str">
        <f>$P$5</f>
        <v>Norwegen</v>
      </c>
      <c r="Q31" s="270"/>
      <c r="R31" s="270"/>
      <c r="S31" s="270"/>
      <c r="T31" s="270"/>
      <c r="U31" s="270"/>
      <c r="V31" s="271"/>
      <c r="W31" s="271"/>
      <c r="X31" s="270"/>
      <c r="Y31" s="270"/>
      <c r="Z31" s="272"/>
      <c r="AA31" s="273"/>
      <c r="AB31" s="272"/>
      <c r="AC31" s="274"/>
      <c r="AD31" s="275"/>
      <c r="AE31" s="272"/>
    </row>
    <row r="32" spans="2:31" x14ac:dyDescent="0.25">
      <c r="O32" s="277"/>
      <c r="Q32" s="271"/>
      <c r="R32" s="271"/>
      <c r="S32" s="271"/>
      <c r="T32" s="271"/>
      <c r="U32" s="271"/>
      <c r="V32" s="271"/>
      <c r="W32" s="271"/>
      <c r="X32" s="270"/>
      <c r="Y32" s="270"/>
      <c r="Z32" s="272"/>
      <c r="AA32" s="273"/>
      <c r="AB32" s="272"/>
      <c r="AC32" s="274"/>
      <c r="AD32" s="275"/>
      <c r="AE32" s="272"/>
    </row>
    <row r="33" spans="15:31" x14ac:dyDescent="0.25">
      <c r="O33" s="277" t="s">
        <v>24</v>
      </c>
      <c r="P33" t="str">
        <f>$P$5</f>
        <v>Norwegen</v>
      </c>
      <c r="Q33" s="277">
        <f>SUMIFS($H$4:$H$9,$B$4:$B$9,$P33,$D$4:$D$9,"&lt;&gt;"&amp;$P$36)+SUMIFS($I$4:$I$9,$B$4:$B$9,"&lt;&gt;"&amp;$P$36,$D$4:$D$9,$P33)</f>
        <v>6</v>
      </c>
      <c r="R33" s="277">
        <f>S33-T33</f>
        <v>2</v>
      </c>
      <c r="S33" s="277">
        <f>SUMIFS($E$4:$E$9,$B$4:$B$9,$P33,$D$4:$D$9,"&lt;&gt;"&amp;$P$36)+SUMIFS($G$4:$G$9,$B$4:$B$9,"&lt;&gt;"&amp;$P$36,$D$4:$D$9,$P33)</f>
        <v>6</v>
      </c>
      <c r="T33" s="277">
        <f>SUMIFS($G$4:$G$9,$B$4:$B$9,$P33,$D$4:$D$9,"&lt;&gt;"&amp;$P$36)+SUMIFS($E$4:$E$9,$B$4:$B$9,"&lt;&gt;"&amp;$P$36,$D$4:$D$9,$P33)</f>
        <v>4</v>
      </c>
      <c r="U33" s="351"/>
      <c r="V33" s="276">
        <f>Q33*FactorPts+(GDzero+R33)*FactorGD+S33*FactorFor</f>
        <v>60052060</v>
      </c>
      <c r="W33" s="277">
        <f>RANK(V33,V$33:V$35,1)</f>
        <v>3</v>
      </c>
      <c r="X33" s="277">
        <f>IF(AND($Q$5=$Q$6,$Q$5=$Q$7,$Q$5&lt;&gt;$Q$4),W33,0)</f>
        <v>0</v>
      </c>
      <c r="Y33" s="277" t="str">
        <f>IF(AND(V33=V34,V33&lt;&gt;V35),IF(AA33&gt;AA34,3,IF(AA33=AA34,1,0)),IF(AND(V33=V35,V33&lt;&gt;V34),IF(AB33&gt;AB35,3,IF(AB33=AB35,1,0)),""))</f>
        <v/>
      </c>
      <c r="Z33" s="279" t="str">
        <f>IF(X33&gt;0,Y33,"")</f>
        <v/>
      </c>
      <c r="AA33" s="264">
        <f>$J$19</f>
        <v>4</v>
      </c>
      <c r="AB33" s="279">
        <f>$K$19</f>
        <v>2</v>
      </c>
      <c r="AC33" s="280"/>
      <c r="AD33" s="279">
        <f>IF(AND($AF$16,$AD$5=$AD$6,$AD$5=$AD$7,$AD$5&lt;&gt;$AD$4),W33,0)</f>
        <v>0</v>
      </c>
      <c r="AE33" s="279" t="str">
        <f>IF(AD33&gt;0,Y33,"")</f>
        <v/>
      </c>
    </row>
    <row r="34" spans="15:31" x14ac:dyDescent="0.25">
      <c r="O34" s="277" t="s">
        <v>25</v>
      </c>
      <c r="P34" t="str">
        <f>$P$6</f>
        <v>Island</v>
      </c>
      <c r="Q34" s="277">
        <f>SUMIFS($H$4:$H$9,$B$4:$B$9,$P34,$D$4:$D$9,"&lt;&gt;"&amp;$P$36)+SUMIFS($I$4:$I$9,$B$4:$B$9,"&lt;&gt;"&amp;$P$36,$D$4:$D$9,$P34)</f>
        <v>0</v>
      </c>
      <c r="R34" s="277">
        <f>S34-T34</f>
        <v>-2</v>
      </c>
      <c r="S34" s="277">
        <f>SUMIFS($E$4:$E$9,$B$4:$B$9,$P34,$D$4:$D$9,"&lt;&gt;"&amp;$P$36)+SUMIFS($G$4:$G$9,$B$4:$B$9,"&lt;&gt;"&amp;$P$36,$D$4:$D$9,$P34)</f>
        <v>3</v>
      </c>
      <c r="T34" s="277">
        <f>SUMIFS($G$4:$G$9,$B$4:$B$9,$P34,$D$4:$D$9,"&lt;&gt;"&amp;$P$36)+SUMIFS($E$4:$E$9,$B$4:$B$9,"&lt;&gt;"&amp;$P$36,$D$4:$D$9,$P34)</f>
        <v>5</v>
      </c>
      <c r="U34" s="351"/>
      <c r="V34" s="276">
        <f>Q34*FactorPts+(GDzero+R34)*FactorGD+S34*FactorFor</f>
        <v>48030</v>
      </c>
      <c r="W34" s="277">
        <f>RANK(V34,V$33:V$35,1)</f>
        <v>1</v>
      </c>
      <c r="X34" s="277">
        <f>IF(AND($Q$5=$Q$6,$Q$5=$Q$7,$Q$5&lt;&gt;$Q$4),W34,0)</f>
        <v>0</v>
      </c>
      <c r="Y34" s="277" t="str">
        <f>IF(AND(V34=V33,V34&lt;&gt;V35),IF(AA34&gt;AA33,3,IF(AA34=AA33,1,0)),IF(AND(V34=V35,V34&lt;&gt;V33),IF(AC34&gt;AC35,3,IF(AC34=AC35,1,0)),""))</f>
        <v/>
      </c>
      <c r="Z34" s="279" t="str">
        <f t="shared" ref="Z34:Z35" si="19">IF(X34&gt;0,Y34,"")</f>
        <v/>
      </c>
      <c r="AA34" s="264">
        <f>$I$20</f>
        <v>3</v>
      </c>
      <c r="AB34" s="279"/>
      <c r="AC34" s="280">
        <f>$K$20</f>
        <v>0</v>
      </c>
      <c r="AD34" s="279">
        <f>IF(AND($AF$16,$AD$5=$AD$6,$AD$5=$AD$7,$AD$5&lt;&gt;$AD$4),W34,0)</f>
        <v>0</v>
      </c>
      <c r="AE34" s="279" t="str">
        <f t="shared" ref="AE34:AE35" si="20">IF(AD34&gt;0,Y34,"")</f>
        <v/>
      </c>
    </row>
    <row r="35" spans="15:31" ht="15.75" thickBot="1" x14ac:dyDescent="0.3">
      <c r="O35" s="277" t="s">
        <v>26</v>
      </c>
      <c r="P35" t="str">
        <f>$P$7</f>
        <v>Finnland</v>
      </c>
      <c r="Q35" s="277">
        <f>SUMIFS($H$4:$H$9,$B$4:$B$9,$P35,$D$4:$D$9,"&lt;&gt;"&amp;$P$36)+SUMIFS($I$4:$I$9,$B$4:$B$9,"&lt;&gt;"&amp;$P$36,$D$4:$D$9,$P35)</f>
        <v>3</v>
      </c>
      <c r="R35" s="277">
        <f>S35-T35</f>
        <v>0</v>
      </c>
      <c r="S35" s="277">
        <f>SUMIFS($E$4:$E$9,$B$4:$B$9,$P35,$D$4:$D$9,"&lt;&gt;"&amp;$P$36)+SUMIFS($G$4:$G$9,$B$4:$B$9,"&lt;&gt;"&amp;$P$36,$D$4:$D$9,$P35)</f>
        <v>2</v>
      </c>
      <c r="T35" s="277">
        <f>SUMIFS($G$4:$G$9,$B$4:$B$9,$P35,$D$4:$D$9,"&lt;&gt;"&amp;$P$36)+SUMIFS($E$4:$E$9,$B$4:$B$9,"&lt;&gt;"&amp;$P$36,$D$4:$D$9,$P35)</f>
        <v>2</v>
      </c>
      <c r="U35" s="351"/>
      <c r="V35" s="276">
        <f>Q35*FactorPts+(GDzero+R35)*FactorGD+S35*FactorFor</f>
        <v>30050020</v>
      </c>
      <c r="W35" s="277">
        <f>RANK(V35,V$33:V$35,1)</f>
        <v>2</v>
      </c>
      <c r="X35" s="277">
        <f>IF(AND($Q$5=$Q$6,$Q$5=$Q$7,$Q$5&lt;&gt;$Q$4),W35,0)</f>
        <v>0</v>
      </c>
      <c r="Y35" s="277" t="str">
        <f>IF(AND(V35=V33,V35&lt;&gt;V34),IF(AB35&gt;AB33,3,IF(AB35=AB33,1,0)),IF(AND(V35=V34,V35&lt;&gt;V33),IF(AC35&gt;AC34,3,IF(AC35=AC34,1,0)),""))</f>
        <v/>
      </c>
      <c r="Z35" s="279" t="str">
        <f t="shared" si="19"/>
        <v/>
      </c>
      <c r="AA35" s="265"/>
      <c r="AB35" s="266">
        <f>$I$21</f>
        <v>1</v>
      </c>
      <c r="AC35" s="267">
        <f>$J$21</f>
        <v>1</v>
      </c>
      <c r="AD35" s="279">
        <f>IF(AND($AF$16,$AD$5=$AD$6,$AD$5=$AD$7,$AD$5&lt;&gt;$AD$4),W35,0)</f>
        <v>0</v>
      </c>
      <c r="AE35" s="279" t="str">
        <f t="shared" si="20"/>
        <v/>
      </c>
    </row>
    <row r="36" spans="15:31" x14ac:dyDescent="0.25">
      <c r="O36" s="277"/>
      <c r="P36" s="32" t="str">
        <f>$P$4</f>
        <v>Schweiz</v>
      </c>
      <c r="Q36" s="277"/>
      <c r="R36" s="277"/>
      <c r="S36" s="277"/>
      <c r="T36" s="277"/>
      <c r="U36" s="351"/>
    </row>
  </sheetData>
  <mergeCells count="13">
    <mergeCell ref="AD16:AE16"/>
    <mergeCell ref="AA17:AC17"/>
    <mergeCell ref="E21:G21"/>
    <mergeCell ref="B3:D3"/>
    <mergeCell ref="E3:G3"/>
    <mergeCell ref="H3:I3"/>
    <mergeCell ref="E18:G18"/>
    <mergeCell ref="E19:G19"/>
    <mergeCell ref="E20:G20"/>
    <mergeCell ref="G16:L16"/>
    <mergeCell ref="W16:Z16"/>
    <mergeCell ref="J3:L3"/>
    <mergeCell ref="Z9:AE9"/>
  </mergeCells>
  <pageMargins left="0.7" right="0.7" top="0.78740157499999996" bottom="0.78740157499999996" header="0.3" footer="0.3"/>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011E2-22C9-4566-82DF-19CCE707C855}">
  <sheetPr codeName="Tabelle7"/>
  <dimension ref="A1:AG36"/>
  <sheetViews>
    <sheetView workbookViewId="0"/>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351"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6"/>
      <c r="B1" s="216" t="s">
        <v>181</v>
      </c>
      <c r="C1" s="556" t="s">
        <v>18</v>
      </c>
      <c r="D1" s="45"/>
      <c r="O1" s="554"/>
    </row>
    <row r="2" spans="1:33" ht="8.25" customHeight="1" x14ac:dyDescent="0.25">
      <c r="O2" s="554"/>
    </row>
    <row r="3" spans="1:33" x14ac:dyDescent="0.25">
      <c r="B3" s="871" t="s">
        <v>169</v>
      </c>
      <c r="C3" s="871"/>
      <c r="D3" s="871"/>
      <c r="E3" s="871" t="s">
        <v>170</v>
      </c>
      <c r="F3" s="871"/>
      <c r="G3" s="871"/>
      <c r="H3" s="871" t="s">
        <v>165</v>
      </c>
      <c r="I3" s="871"/>
      <c r="J3" s="871" t="s">
        <v>716</v>
      </c>
      <c r="K3" s="871"/>
      <c r="L3" s="871"/>
      <c r="M3" s="555" t="s">
        <v>143</v>
      </c>
      <c r="N3" s="84"/>
      <c r="O3" s="44"/>
      <c r="P3" s="43"/>
      <c r="Q3" s="555" t="s">
        <v>165</v>
      </c>
      <c r="R3" s="469" t="s">
        <v>162</v>
      </c>
      <c r="S3" s="469" t="s">
        <v>163</v>
      </c>
      <c r="T3" s="469" t="s">
        <v>164</v>
      </c>
      <c r="U3" s="352" t="s">
        <v>624</v>
      </c>
      <c r="V3" s="352" t="s">
        <v>166</v>
      </c>
      <c r="W3" s="352" t="s">
        <v>167</v>
      </c>
      <c r="X3" s="352" t="s">
        <v>168</v>
      </c>
      <c r="Y3" s="352" t="s">
        <v>445</v>
      </c>
      <c r="Z3" s="352" t="s">
        <v>446</v>
      </c>
      <c r="AA3" s="352" t="s">
        <v>437</v>
      </c>
      <c r="AB3" s="352" t="s">
        <v>29</v>
      </c>
      <c r="AC3" s="352" t="s">
        <v>263</v>
      </c>
      <c r="AD3" s="352" t="s">
        <v>171</v>
      </c>
      <c r="AE3" s="352" t="s">
        <v>458</v>
      </c>
      <c r="AF3" s="352" t="s">
        <v>506</v>
      </c>
    </row>
    <row r="4" spans="1:33" x14ac:dyDescent="0.25">
      <c r="B4" s="253" t="str">
        <f>INDEX(EURO!$B$13:$L$40,1,1+(CODE($C$1)-65)*3)</f>
        <v>Belgien</v>
      </c>
      <c r="C4" s="254" t="s">
        <v>28</v>
      </c>
      <c r="D4" s="255" t="str">
        <f>INDEX(EURO!$B$13:$L$40,1,2+(CODE($C$1)-65)*3)</f>
        <v>Italien</v>
      </c>
      <c r="E4" s="253">
        <f>IF(OR(INDEX(EURO!$B$14:$L$41,1,1+(CODE($C$1)-65)*3)="",INDEX(EURO!$B$14:$L$41,1,2+(CODE($C$1)-65)*3)=""),"",INDEX(EURO!$B$14:$L$41,1,1+(CODE($C$1)-65)*3))</f>
        <v>0</v>
      </c>
      <c r="F4" s="254" t="s">
        <v>28</v>
      </c>
      <c r="G4" s="259">
        <f>IF(OR(INDEX(EURO!$B$14:$L$41,1,1+(CODE($C$1)-65)*3)="",INDEX(EURO!$B$14:$L$41,1,2+(CODE($C$1)-65)*3)=""),"",INDEX(EURO!$B$14:$L$41,1,2+(CODE($C$1)-65)*3))</f>
        <v>1</v>
      </c>
      <c r="H4" s="562">
        <f t="shared" ref="H4:H9" si="0">IF($M4&gt;0,IF($E4&gt;$G4,3,IF($E4=$G4,1,0)),0)</f>
        <v>0</v>
      </c>
      <c r="I4" s="562">
        <f t="shared" ref="I4:I9" si="1">IF($M4&gt;0,IF($E4&lt;$G4,3,IF($E4=$G4,1,0)),0)</f>
        <v>3</v>
      </c>
      <c r="L4" s="33"/>
      <c r="M4" s="562">
        <f t="shared" ref="M4:M9" si="2">IF(AND($E4&lt;&gt;"",$G4&lt;&gt;""),1,0)</f>
        <v>1</v>
      </c>
      <c r="N4" s="562"/>
      <c r="O4" s="562" t="s">
        <v>24</v>
      </c>
      <c r="P4" s="42" t="str">
        <f>VLOOKUP($C$1&amp;1,Groups!$B$7:$D$25,3,0)</f>
        <v>Spanien</v>
      </c>
      <c r="Q4" s="562">
        <f>SUMIF($B$4:$B$9,P4,$H$4:$H$9)+SUMIF($D$4:$D$9,P4,$I$4:$I$9)</f>
        <v>9</v>
      </c>
      <c r="R4" s="562">
        <f>S4-T4</f>
        <v>11</v>
      </c>
      <c r="S4" s="562">
        <f>SUMIF($B$4:$B$9,$P4,$E$4:$E$9)+SUMIF($D$4:$D$9,$P4,$G$4:$G$9)</f>
        <v>14</v>
      </c>
      <c r="T4" s="562">
        <f>SUMIF($B$4:$B$9,$P4,$G$4:$G$9)+SUMIF($D$4:$D$9,$P4,$E$4:$E$9)</f>
        <v>3</v>
      </c>
      <c r="U4" s="562">
        <f>COUNTIFS($B$4:$B$9,$P4,$H$4:$H$9,"=3")+COUNTIFS($D$4:$D$9,$P4,$I$4:$I$9,"=3")</f>
        <v>3</v>
      </c>
      <c r="V4" s="306">
        <f>$Q4*FactorPts+(GDzero+$R4)*FactorGD+$S4*FactorFor+$U4*FactorWins+$W4*FactorDirC3+$X4*FactorDirC2+$Y4*FactorDirC43+$Z4*FactorDirC42+$AA4*FactorDirC42+$AB4*FactorFairPlay+$AE4*FactorPenalty+(100-$AF4)*($M$10&gt;0)*FactorRank+(8-ROW())*FactorRow</f>
        <v>90061143.00009504</v>
      </c>
      <c r="W4" s="561">
        <f>SUMIFS($X$18:$X$35,$P$18:$P$35,$P4)</f>
        <v>0</v>
      </c>
      <c r="X4" s="561">
        <f>IF($L18="",0,$L18)+SUMIFS($Z$18:$Z$35,$P$18:$P$35,$P4)</f>
        <v>0</v>
      </c>
      <c r="Y4">
        <f>SUMIFS($AD$18:$AD$35,$P$18:$P$35,$P4)</f>
        <v>0</v>
      </c>
      <c r="Z4">
        <f>SUMIFS($AE$18:$AE$35,$P$18:$P$35,$P4)</f>
        <v>0</v>
      </c>
      <c r="AA4" s="351">
        <f>IF($M18="",0,$M18)</f>
        <v>0</v>
      </c>
      <c r="AB4" s="351">
        <f>SUMIFS(FairPlayPoints1,FairPlayTeams1,$P4)+SUMIFS(FairPlayPoints2,FairPlayTeams2,$P4)</f>
        <v>0</v>
      </c>
      <c r="AC4" s="351" t="b">
        <f>(Q4+T4&gt;0)</f>
        <v>1</v>
      </c>
      <c r="AD4" s="289">
        <f>$Q4*FactorPts+(GDzero+$R4)*FactorGD+$S4*FactorFor</f>
        <v>90061140</v>
      </c>
      <c r="AE4" s="351">
        <f>IF(OR(AND($Y$11&gt;0,OR(AND($B$8=$P4,$J$8&gt;$L$8),AND($D$8=$P4,$J$8&lt;$L$8))),AND($Y$12&gt;0,OR(AND($B$9=$P4,$J$9&gt;$L$9),AND($D$9=$P4,$J$9&lt;$L$9)))),1,0)</f>
        <v>0</v>
      </c>
      <c r="AF4" s="351">
        <f>INDEX(Sprache!$D$5:$D$59,MATCH($P4,Sprache!$E$5:$E$59,0),1)</f>
        <v>5</v>
      </c>
      <c r="AG4" s="351"/>
    </row>
    <row r="5" spans="1:33" x14ac:dyDescent="0.25">
      <c r="B5" s="256" t="str">
        <f>INDEX(EURO!$B$13:$L$40,6,1+(CODE($C$1)-65)*3)</f>
        <v>Spanien</v>
      </c>
      <c r="C5" s="257" t="s">
        <v>28</v>
      </c>
      <c r="D5" s="258" t="str">
        <f>INDEX(EURO!$B$13:$L$40,6,2+(CODE($C$1)-65)*3)</f>
        <v>Portugal</v>
      </c>
      <c r="E5" s="256">
        <f>IF(OR(INDEX(EURO!$B$14:$L$41,6,1+(CODE($C$1)-65)*3)="",INDEX(EURO!$B$14:$L$41,6,2+(CODE($C$1)-65)*3)=""),"",INDEX(EURO!$B$14:$L$41,6,1+(CODE($C$1)-65)*3))</f>
        <v>5</v>
      </c>
      <c r="F5" s="257" t="s">
        <v>28</v>
      </c>
      <c r="G5" s="260">
        <f>IF(OR(INDEX(EURO!$B$14:$L$41,6,1+(CODE($C$1)-65)*3)="",INDEX(EURO!$B$14:$L$41,6,2+(CODE($C$1)-65)*3)=""),"",INDEX(EURO!$B$14:$L$41,6,2+(CODE($C$1)-65)*3))</f>
        <v>0</v>
      </c>
      <c r="H5" s="562">
        <f t="shared" si="0"/>
        <v>3</v>
      </c>
      <c r="I5" s="562">
        <f t="shared" si="1"/>
        <v>0</v>
      </c>
      <c r="L5" s="33"/>
      <c r="M5" s="562">
        <f t="shared" si="2"/>
        <v>1</v>
      </c>
      <c r="N5" s="562"/>
      <c r="O5" s="562" t="s">
        <v>25</v>
      </c>
      <c r="P5" s="42" t="str">
        <f>VLOOKUP($C$1&amp;2,Groups!$B$7:$D$25,3,0)</f>
        <v>Portugal</v>
      </c>
      <c r="Q5" s="562">
        <f t="shared" ref="Q5:Q7" si="3">SUMIF($B$4:$B$9,P5,$H$4:$H$9)+SUMIF($D$4:$D$9,P5,$I$4:$I$9)</f>
        <v>1</v>
      </c>
      <c r="R5" s="562">
        <f>S5-T5</f>
        <v>-6</v>
      </c>
      <c r="S5" s="562">
        <f>SUMIF($B$4:$B$9,$P5,$E$4:$E$9)+SUMIF($D$4:$D$9,$P5,$G$4:$G$9)</f>
        <v>2</v>
      </c>
      <c r="T5" s="562">
        <f>SUMIF($B$4:$B$9,$P5,$G$4:$G$9)+SUMIF($D$4:$D$9,$P5,$E$4:$E$9)</f>
        <v>8</v>
      </c>
      <c r="U5" s="562">
        <f t="shared" ref="U5:U7" si="4">COUNTIFS($B$4:$B$9,$P5,$H$4:$H$9,"=3")+COUNTIFS($D$4:$D$9,$P5,$I$4:$I$9,"=3")</f>
        <v>0</v>
      </c>
      <c r="V5" s="306">
        <f>$Q5*FactorPts+(GDzero+$R5)*FactorGD+$S5*FactorFor+$U5*FactorWins+$W5*FactorDirC3+$X5*FactorDirC2+$Y5*FactorDirC43+$Z5*FactorDirC42+$AA5*FactorDirC42+$AB5*FactorFairPlay+$AE5*FactorPenalty+(100-$AF5)*($M$10&gt;0)*FactorRank+(8-ROW())*FactorRow</f>
        <v>10044020.00008703</v>
      </c>
      <c r="W5" s="561">
        <f t="shared" ref="W5:W7" si="5">SUMIFS($X$18:$X$35,$P$18:$P$35,$P5)</f>
        <v>0</v>
      </c>
      <c r="X5" s="561">
        <f>IF($L19="",0,$L19)+SUMIFS($Z$18:$Z$35,$P$18:$P$35,$P5)</f>
        <v>0</v>
      </c>
      <c r="Y5">
        <f t="shared" ref="Y5:Y7" si="6">SUMIFS($AD$18:$AD$35,$P$18:$P$35,$P5)</f>
        <v>0</v>
      </c>
      <c r="Z5">
        <f t="shared" ref="Z5:Z7" si="7">SUMIFS($AE$18:$AE$35,$P$18:$P$35,$P5)</f>
        <v>0</v>
      </c>
      <c r="AA5" s="351">
        <f>IF($M19="",0,$M19)</f>
        <v>0</v>
      </c>
      <c r="AB5" s="351">
        <f>SUMIFS(FairPlayPoints1,FairPlayTeams1,$P5)+SUMIFS(FairPlayPoints2,FairPlayTeams2,$P5)</f>
        <v>0</v>
      </c>
      <c r="AC5" s="351" t="b">
        <f>(Q5+T5&gt;0)</f>
        <v>1</v>
      </c>
      <c r="AD5" s="289">
        <f>$Q5*FactorPts+(GDzero+$R5)*FactorGD+$S5*FactorFor</f>
        <v>10044020</v>
      </c>
      <c r="AE5" s="351">
        <f>IF(OR(AND($Y$11&gt;0,OR(AND($B$8=$P5,$J$8&gt;$L$8),AND($D$8=$P5,$J$8&lt;$L$8))),AND($Y$12&gt;0,OR(AND($B$9=$P5,$J$9&gt;$L$9),AND($D$9=$P5,$J$9&lt;$L$9)))),1,0)</f>
        <v>0</v>
      </c>
      <c r="AF5" s="351">
        <f>INDEX(Sprache!$D$5:$D$59,MATCH($P5,Sprache!$E$5:$E$59,0),1)</f>
        <v>13</v>
      </c>
    </row>
    <row r="6" spans="1:33" x14ac:dyDescent="0.25">
      <c r="B6" s="256" t="str">
        <f>INDEX(EURO!$B$13:$L$40,11,1+(CODE($C$1)-65)*3)</f>
        <v>Spanien</v>
      </c>
      <c r="C6" s="257" t="s">
        <v>28</v>
      </c>
      <c r="D6" s="258" t="str">
        <f>INDEX(EURO!$B$13:$L$40,11,2+(CODE($C$1)-65)*3)</f>
        <v>Belgien</v>
      </c>
      <c r="E6" s="256">
        <f>IF(OR(INDEX(EURO!$B$14:$L$41,11,1+(CODE($C$1)-65)*3)="",INDEX(EURO!$B$14:$L$41,11,2+(CODE($C$1)-65)*3)=""),"",INDEX(EURO!$B$14:$L$41,11,1+(CODE($C$1)-65)*3))</f>
        <v>6</v>
      </c>
      <c r="F6" s="257" t="s">
        <v>28</v>
      </c>
      <c r="G6" s="260">
        <f>IF(OR(INDEX(EURO!$B$14:$L$41,11,1+(CODE($C$1)-65)*3)="",INDEX(EURO!$B$14:$L$41,11,2+(CODE($C$1)-65)*3)=""),"",INDEX(EURO!$B$14:$L$41,11,2+(CODE($C$1)-65)*3))</f>
        <v>2</v>
      </c>
      <c r="H6" s="562">
        <f t="shared" si="0"/>
        <v>3</v>
      </c>
      <c r="I6" s="562">
        <f t="shared" si="1"/>
        <v>0</v>
      </c>
      <c r="L6" s="33"/>
      <c r="M6" s="562">
        <f t="shared" si="2"/>
        <v>1</v>
      </c>
      <c r="N6" s="562"/>
      <c r="O6" s="562" t="s">
        <v>26</v>
      </c>
      <c r="P6" s="42" t="str">
        <f>VLOOKUP($C$1&amp;3,Groups!$B$7:$D$25,3,0)</f>
        <v>Belgien</v>
      </c>
      <c r="Q6" s="562">
        <f t="shared" si="3"/>
        <v>3</v>
      </c>
      <c r="R6" s="562">
        <f>S6-T6</f>
        <v>-4</v>
      </c>
      <c r="S6" s="562">
        <f>SUMIF($B$4:$B$9,$P6,$E$4:$E$9)+SUMIF($D$4:$D$9,$P6,$G$4:$G$9)</f>
        <v>4</v>
      </c>
      <c r="T6" s="562">
        <f>SUMIF($B$4:$B$9,$P6,$G$4:$G$9)+SUMIF($D$4:$D$9,$P6,$E$4:$E$9)</f>
        <v>8</v>
      </c>
      <c r="U6" s="562">
        <f t="shared" si="4"/>
        <v>1</v>
      </c>
      <c r="V6" s="306">
        <f>$Q6*FactorPts+(GDzero+$R6)*FactorGD+$S6*FactorFor+$U6*FactorWins+$W6*FactorDirC3+$X6*FactorDirC2+$Y6*FactorDirC43+$Z6*FactorDirC42+$AA6*FactorDirC42+$AB6*FactorFairPlay+$AE6*FactorPenalty+(100-$AF6)*($M$10&gt;0)*FactorRank+(8-ROW())*FactorRow</f>
        <v>30046041.000099018</v>
      </c>
      <c r="W6" s="561">
        <f t="shared" si="5"/>
        <v>0</v>
      </c>
      <c r="X6" s="561">
        <f>IF($L20="",0,$L20)+SUMIFS($Z$18:$Z$35,$P$18:$P$35,$P6)</f>
        <v>0</v>
      </c>
      <c r="Y6">
        <f t="shared" si="6"/>
        <v>0</v>
      </c>
      <c r="Z6">
        <f t="shared" si="7"/>
        <v>0</v>
      </c>
      <c r="AA6" s="351">
        <f>IF($M20="",0,$M20)</f>
        <v>0</v>
      </c>
      <c r="AB6" s="351">
        <f>SUMIFS(FairPlayPoints1,FairPlayTeams1,$P6)+SUMIFS(FairPlayPoints2,FairPlayTeams2,$P6)</f>
        <v>0</v>
      </c>
      <c r="AC6" s="351" t="b">
        <f>(Q6+T6&gt;0)</f>
        <v>1</v>
      </c>
      <c r="AD6" s="289">
        <f>$Q6*FactorPts+(GDzero+$R6)*FactorGD+$S6*FactorFor</f>
        <v>30046040</v>
      </c>
      <c r="AE6" s="351">
        <f>IF(OR(AND($Y$11&gt;0,OR(AND($B$8=$P6,$J$8&gt;$L$8),AND($D$8=$P6,$J$8&lt;$L$8))),AND($Y$12&gt;0,OR(AND($B$9=$P6,$J$9&gt;$L$9),AND($D$9=$P6,$J$9&lt;$L$9)))),1,0)</f>
        <v>0</v>
      </c>
      <c r="AF6" s="351">
        <f>INDEX(Sprache!$D$5:$D$59,MATCH($P6,Sprache!$E$5:$E$59,0),1)</f>
        <v>1</v>
      </c>
    </row>
    <row r="7" spans="1:33" x14ac:dyDescent="0.25">
      <c r="B7" s="256" t="str">
        <f>INDEX(EURO!$B$13:$L$40,16,1+(CODE($C$1)-65)*3)</f>
        <v>Portugal</v>
      </c>
      <c r="C7" s="257" t="s">
        <v>28</v>
      </c>
      <c r="D7" s="258" t="str">
        <f>INDEX(EURO!$B$13:$L$40,16,2+(CODE($C$1)-65)*3)</f>
        <v>Italien</v>
      </c>
      <c r="E7" s="256">
        <f>IF(OR(INDEX(EURO!$B$14:$L$41,16,1+(CODE($C$1)-65)*3)="",INDEX(EURO!$B$14:$L$41,16,2+(CODE($C$1)-65)*3)=""),"",INDEX(EURO!$B$14:$L$41,16,1+(CODE($C$1)-65)*3))</f>
        <v>1</v>
      </c>
      <c r="F7" s="257" t="s">
        <v>28</v>
      </c>
      <c r="G7" s="260">
        <f>IF(OR(INDEX(EURO!$B$14:$L$41,16,1+(CODE($C$1)-65)*3)="",INDEX(EURO!$B$14:$L$41,16,2+(CODE($C$1)-65)*3)=""),"",INDEX(EURO!$B$14:$L$41,16,2+(CODE($C$1)-65)*3))</f>
        <v>1</v>
      </c>
      <c r="H7" s="562">
        <f t="shared" si="0"/>
        <v>1</v>
      </c>
      <c r="I7" s="562">
        <f t="shared" si="1"/>
        <v>1</v>
      </c>
      <c r="L7" s="33"/>
      <c r="M7" s="562">
        <f t="shared" si="2"/>
        <v>1</v>
      </c>
      <c r="N7" s="562"/>
      <c r="O7" s="562" t="s">
        <v>27</v>
      </c>
      <c r="P7" s="42" t="str">
        <f>VLOOKUP($C$1&amp;4,Groups!$B$7:$D$25,3,0)</f>
        <v>Italien</v>
      </c>
      <c r="Q7" s="562">
        <f t="shared" si="3"/>
        <v>4</v>
      </c>
      <c r="R7" s="562">
        <f>S7-T7</f>
        <v>-1</v>
      </c>
      <c r="S7" s="562">
        <f>SUMIF($B$4:$B$9,$P7,$E$4:$E$9)+SUMIF($D$4:$D$9,$P7,$G$4:$G$9)</f>
        <v>3</v>
      </c>
      <c r="T7" s="562">
        <f>SUMIF($B$4:$B$9,$P7,$G$4:$G$9)+SUMIF($D$4:$D$9,$P7,$E$4:$E$9)</f>
        <v>4</v>
      </c>
      <c r="U7" s="562">
        <f t="shared" si="4"/>
        <v>1</v>
      </c>
      <c r="V7" s="306">
        <f>$Q7*FactorPts+(GDzero+$R7)*FactorGD+$S7*FactorFor+$U7*FactorWins+$W7*FactorDirC3+$X7*FactorDirC2+$Y7*FactorDirC43+$Z7*FactorDirC42+$AA7*FactorDirC42+$AB7*FactorFairPlay+$AE7*FactorPenalty+(100-$AF7)*($M$10&gt;0)*FactorRank+(8-ROW())*FactorRow</f>
        <v>40049031.000098005</v>
      </c>
      <c r="W7" s="561">
        <f t="shared" si="5"/>
        <v>0</v>
      </c>
      <c r="X7" s="561">
        <f>IF($L21="",0,$L21)+SUMIFS($Z$18:$Z$35,$P$18:$P$35,$P7)</f>
        <v>0</v>
      </c>
      <c r="Y7">
        <f t="shared" si="6"/>
        <v>0</v>
      </c>
      <c r="Z7">
        <f t="shared" si="7"/>
        <v>0</v>
      </c>
      <c r="AA7" s="351">
        <f>IF($M21="",0,$M21)</f>
        <v>0</v>
      </c>
      <c r="AB7" s="351">
        <f>SUMIFS(FairPlayPoints1,FairPlayTeams1,$P7)+SUMIFS(FairPlayPoints2,FairPlayTeams2,$P7)</f>
        <v>0</v>
      </c>
      <c r="AC7" s="351" t="b">
        <f>(Q7+T7&gt;0)</f>
        <v>1</v>
      </c>
      <c r="AD7" s="289">
        <f>$Q7*FactorPts+(GDzero+$R7)*FactorGD+$S7*FactorFor</f>
        <v>40049030</v>
      </c>
      <c r="AE7" s="351">
        <f>IF(OR(AND($Y$11&gt;0,OR(AND($B$8=$P7,$J$8&gt;$L$8),AND($D$8=$P7,$J$8&lt;$L$8))),AND($Y$12&gt;0,OR(AND($B$9=$P7,$J$9&gt;$L$9),AND($D$9=$P7,$J$9&lt;$L$9)))),1,0)</f>
        <v>0</v>
      </c>
      <c r="AF7" s="351">
        <f>INDEX(Sprache!$D$5:$D$59,MATCH($P7,Sprache!$E$5:$E$59,0),1)</f>
        <v>2</v>
      </c>
    </row>
    <row r="8" spans="1:33" x14ac:dyDescent="0.25">
      <c r="B8" s="256" t="str">
        <f>INDEX(EURO!$B$13:$L$40,21,1+(CODE($C$1)-65)*3)</f>
        <v>Italien</v>
      </c>
      <c r="C8" s="257" t="s">
        <v>28</v>
      </c>
      <c r="D8" s="258" t="str">
        <f>INDEX(EURO!$B$13:$L$40,21,2+(CODE($C$1)-65)*3)</f>
        <v>Spanien</v>
      </c>
      <c r="E8" s="256">
        <f>IF(OR(INDEX(EURO!$B$14:$L$41,21,1+(CODE($C$1)-65)*3)="",INDEX(EURO!$B$14:$L$41,21,2+(CODE($C$1)-65)*3)=""),"",INDEX(EURO!$B$14:$L$41,21,1+(CODE($C$1)-65)*3))</f>
        <v>1</v>
      </c>
      <c r="F8" s="257" t="s">
        <v>28</v>
      </c>
      <c r="G8" s="260">
        <f>IF(OR(INDEX(EURO!$B$14:$L$41,21,1+(CODE($C$1)-65)*3)="",INDEX(EURO!$B$14:$L$41,21,2+(CODE($C$1)-65)*3)=""),"",INDEX(EURO!$B$14:$L$41,21,2+(CODE($C$1)-65)*3))</f>
        <v>3</v>
      </c>
      <c r="H8" s="562">
        <f t="shared" si="0"/>
        <v>0</v>
      </c>
      <c r="I8" s="562">
        <f t="shared" si="1"/>
        <v>3</v>
      </c>
      <c r="J8" s="256" t="str">
        <f>IF(OR(INDEX(EURO!$B$36:$L$36,1,1+(CODE($C$1)-65)*3)="",INDEX(EURO!$B$36:$L$36,1,2+(CODE($C$1)-65)*3)=""),"",INDEX(EURO!$B$36:$L$36,1,1+(CODE($C$1)-65)*3))</f>
        <v/>
      </c>
      <c r="K8" s="257" t="s">
        <v>455</v>
      </c>
      <c r="L8" s="260" t="str">
        <f>IF(OR(INDEX(EURO!$B$36:$L$36,1,1+(CODE($C$1)-65)*3)="",INDEX(EURO!$B$36:$L$36,1,2+(CODE($C$1)-65)*3)=""),"",INDEX(EURO!$B$36:$L$36,1,2+(CODE($C$1)-65)*3))</f>
        <v/>
      </c>
      <c r="M8" s="562">
        <f t="shared" si="2"/>
        <v>1</v>
      </c>
      <c r="N8" s="562"/>
      <c r="O8" s="562"/>
      <c r="Z8" s="53"/>
    </row>
    <row r="9" spans="1:33" x14ac:dyDescent="0.25">
      <c r="B9" s="256" t="str">
        <f>INDEX(EURO!$B$13:$L$40,28,1+(CODE($C$1)-65)*3)</f>
        <v>Portugal</v>
      </c>
      <c r="C9" s="257" t="s">
        <v>28</v>
      </c>
      <c r="D9" s="258" t="str">
        <f>INDEX(EURO!$B$13:$L$40,28,2+(CODE($C$1)-65)*3)</f>
        <v>Belgien</v>
      </c>
      <c r="E9" s="256">
        <f>IF(OR(INDEX(EURO!$B$14:$L$41,28,1+(CODE($C$1)-65)*3)="",INDEX(EURO!$B$14:$L$41,28,2+(CODE($C$1)-65)*3)=""),"",INDEX(EURO!$B$14:$L$41,28,1+(CODE($C$1)-65)*3))</f>
        <v>1</v>
      </c>
      <c r="F9" s="257" t="s">
        <v>28</v>
      </c>
      <c r="G9" s="260">
        <f>IF(OR(INDEX(EURO!$B$14:$L$41,28,1+(CODE($C$1)-65)*3)="",INDEX(EURO!$B$14:$L$41,28,2+(CODE($C$1)-65)*3)=""),"",INDEX(EURO!$B$14:$L$41,28,2+(CODE($C$1)-65)*3))</f>
        <v>2</v>
      </c>
      <c r="H9" s="562">
        <f t="shared" si="0"/>
        <v>0</v>
      </c>
      <c r="I9" s="562">
        <f t="shared" si="1"/>
        <v>3</v>
      </c>
      <c r="J9" s="256" t="str">
        <f>IF(OR(INDEX(EURO!$B$43:$R$43,1,1+(CODE($C$1)-65)*3)="",INDEX(EURO!$B$43:$R$43,1,2+(CODE($C$1)-65)*3)=""),"",INDEX(EURO!$B$43:$R$43,1,1+(CODE($C$1)-65)*3))</f>
        <v/>
      </c>
      <c r="K9" s="257" t="s">
        <v>455</v>
      </c>
      <c r="L9" s="260" t="str">
        <f>IF(OR(INDEX(EURO!$B$43:$R$43,1,1+(CODE($C$1)-65)*3)="",INDEX(EURO!$B$43:$R$43,1,2+(CODE($C$1)-65)*3)=""),"",INDEX(EURO!$B$43:$R$43,1,2+(CODE($C$1)-65)*3))</f>
        <v/>
      </c>
      <c r="M9" s="562">
        <f t="shared" si="2"/>
        <v>1</v>
      </c>
      <c r="N9" s="562"/>
      <c r="O9" s="562"/>
      <c r="Z9" s="877" t="s">
        <v>443</v>
      </c>
      <c r="AA9" s="877"/>
      <c r="AB9" s="877"/>
      <c r="AC9" s="877"/>
      <c r="AD9" s="877"/>
      <c r="AE9" s="877"/>
    </row>
    <row r="10" spans="1:33" ht="15.75" thickBot="1" x14ac:dyDescent="0.3">
      <c r="L10" s="57" t="s">
        <v>160</v>
      </c>
      <c r="M10" s="59">
        <f>SUM($M$4:$M$9)</f>
        <v>6</v>
      </c>
      <c r="N10" s="133"/>
      <c r="O10" s="562"/>
      <c r="P10" s="213" t="s">
        <v>278</v>
      </c>
      <c r="Q10" s="54" t="s">
        <v>165</v>
      </c>
      <c r="R10" s="54" t="s">
        <v>162</v>
      </c>
      <c r="S10" s="54" t="s">
        <v>163</v>
      </c>
      <c r="T10" s="54" t="s">
        <v>164</v>
      </c>
      <c r="U10" s="54" t="s">
        <v>630</v>
      </c>
      <c r="V10" s="54" t="s">
        <v>166</v>
      </c>
      <c r="W10" s="54" t="s">
        <v>916</v>
      </c>
      <c r="X10" s="76" t="s">
        <v>161</v>
      </c>
      <c r="Y10" s="54" t="s">
        <v>660</v>
      </c>
      <c r="Z10" s="54" t="s">
        <v>438</v>
      </c>
      <c r="AA10" s="54" t="s">
        <v>439</v>
      </c>
      <c r="AB10" s="54" t="s">
        <v>440</v>
      </c>
      <c r="AC10" s="54" t="s">
        <v>441</v>
      </c>
      <c r="AD10" s="54" t="s">
        <v>442</v>
      </c>
      <c r="AE10" s="54" t="s">
        <v>458</v>
      </c>
    </row>
    <row r="11" spans="1:33" ht="16.5" thickTop="1" thickBot="1" x14ac:dyDescent="0.3">
      <c r="B11" s="83"/>
      <c r="C11" s="562"/>
      <c r="D11" s="83"/>
      <c r="O11" s="40" t="s">
        <v>24</v>
      </c>
      <c r="P11" s="39" t="str">
        <f t="shared" ref="P11:U12" si="8">INDEX(P$4:P$7,MATCH($V11,$V$4:$V$7,0))</f>
        <v>Spanien</v>
      </c>
      <c r="Q11" s="249">
        <f t="shared" si="8"/>
        <v>9</v>
      </c>
      <c r="R11" s="38">
        <f t="shared" si="8"/>
        <v>11</v>
      </c>
      <c r="S11" s="38">
        <f t="shared" si="8"/>
        <v>14</v>
      </c>
      <c r="T11" s="38">
        <f t="shared" si="8"/>
        <v>3</v>
      </c>
      <c r="U11" s="38">
        <f t="shared" si="8"/>
        <v>3</v>
      </c>
      <c r="V11" s="307">
        <f>LARGE($V$4:$V$7,ROW(A1))</f>
        <v>90061143.00009504</v>
      </c>
      <c r="W11" s="48" t="b">
        <f>OR($Q11&gt;0,$T11&gt;0)</f>
        <v>1</v>
      </c>
      <c r="X11" s="77">
        <f>IF(AND(OR(TRUNC($V$11,4)=TRUNC($V$12,4),TRUNC($V$11,4)=TRUNC($V$13,4),TRUNC($V$11,4)=TRUNC($V$14,4),TRUNC($V$12,4)=TRUNC($V$13,4),TRUNC($V$12,4)=TRUNC($V$14,4),TRUNC($V$13,4)=TRUNC($V$14,4)),$M$10&gt;0),1,0)</f>
        <v>0</v>
      </c>
      <c r="Y11" s="292">
        <f>IF(AND(VLOOKUP($B$8,$P$4:$AD$7,15,0)=VLOOKUP($D$8,$P$4:$AD$7,15,0),$E$8=$G$8,COUNTIF($Q$4:$Q$7,VLOOKUP($B$8,$P$4:$Q$7,2,0))=2,SUMIF($B$4:$B$9,$B$8,$M$4:$M$9)+SUMIF($D$4:$D$9,$B$8,$M$4:$M$9)=3,SUMIF($B$4:$B$9,$D$8,$M$4:$M$9)+SUMIF($D$4:$D$9,$D$8,$M$4:$M$9)=3),1,0)</f>
        <v>0</v>
      </c>
      <c r="Z11" s="281" t="b">
        <f>VLOOKUP($P11,$E$18:$M$21,8,0)&lt;&gt;""</f>
        <v>0</v>
      </c>
      <c r="AA11" s="282" t="b">
        <f>VLOOKUP($P11,$E$18:$M$21,9,0)&lt;&gt;""</f>
        <v>0</v>
      </c>
      <c r="AB11" s="283" t="b">
        <f>SUMPRODUCT(1*(LEN($Z$18:$Z$35)&gt;0)*($P$18:$P$35=$P11))&gt;0</f>
        <v>0</v>
      </c>
      <c r="AC11" s="283" t="b">
        <f>SUMPRODUCT(1*(LEN($AE$18:$AE$35)&gt;0)*($P$18:$P$35=$P11))&gt;0</f>
        <v>0</v>
      </c>
      <c r="AD11" s="401" t="str">
        <f>IF($Z11,VLOOKUP($P11,$E$18:$M$21,8,0),IF($AA11,VLOOKUP($P11,$E$18:$M$21,9,0),IF($AB11,SUMIFS($Z$18:$Z$35,$P$18:$P$35,$P11),IF($AC11,SUMIFS($AE$18:$AE$35,$P$18:$P$35,$P11),""))))</f>
        <v/>
      </c>
      <c r="AE11" s="404" t="str">
        <f>IF(OR(AND($Y$11&gt;0,OR($B$8=$P11,$D$8=$P11)),AND($Y$12&gt;0,OR($B$9=$P11,$D$9=$P11))),SUMIF($B$8:$B$9,$P11,$J$8:$J$9)+SUMIF($D$8:$D$9,$P11,$L$8:$L$9),"")</f>
        <v/>
      </c>
    </row>
    <row r="12" spans="1:33" ht="15.75" thickTop="1" x14ac:dyDescent="0.25">
      <c r="B12" s="562"/>
      <c r="C12" s="562"/>
      <c r="D12" s="562"/>
      <c r="O12" s="37" t="s">
        <v>25</v>
      </c>
      <c r="P12" s="28" t="str">
        <f t="shared" si="8"/>
        <v>Italien</v>
      </c>
      <c r="Q12" s="250">
        <f t="shared" si="8"/>
        <v>4</v>
      </c>
      <c r="R12" s="561">
        <f t="shared" si="8"/>
        <v>-1</v>
      </c>
      <c r="S12" s="561">
        <f t="shared" si="8"/>
        <v>3</v>
      </c>
      <c r="T12" s="561">
        <f t="shared" si="8"/>
        <v>4</v>
      </c>
      <c r="U12" s="561">
        <f t="shared" si="8"/>
        <v>1</v>
      </c>
      <c r="V12" s="308">
        <f>LARGE($V$4:$V$7,ROW(A2))</f>
        <v>40049031.000098005</v>
      </c>
      <c r="W12" s="48" t="b">
        <f t="shared" ref="W12" si="9">OR($Q12&gt;0,$T12&gt;0)</f>
        <v>1</v>
      </c>
      <c r="Y12" s="292">
        <f>IF(AND(VLOOKUP($B$9,$P$4:$AD$7,15,0)=VLOOKUP($D$9,$P$4:$AD$7,15,0),$E$9=$G$9,COUNTIF($Q$4:$Q$7,VLOOKUP($B$9,$P$4:$Q$7,2,0))=2,SUMIF($B$4:$B$9,$B$9,$M$4:$M$9)+SUMIF($D$4:$D$9,$B$9,$M$4:$M$9)=3,SUMIF($B$4:$B$9,$D$9,$M$4:$M$9)+SUMIF($D$4:$D$9,$D$9,$M$4:$M$9)=3),1,0)</f>
        <v>0</v>
      </c>
      <c r="Z12" s="284" t="b">
        <f>VLOOKUP($P12,$E$18:$M$21,8,0)&lt;&gt;""</f>
        <v>0</v>
      </c>
      <c r="AA12" s="400" t="b">
        <f>VLOOKUP($P12,$E$18:$M$21,9,0)&lt;&gt;""</f>
        <v>0</v>
      </c>
      <c r="AB12" s="28" t="b">
        <f t="shared" ref="AB12:AB14" si="10">SUMPRODUCT(1*(LEN($Z$18:$Z$35)&gt;0)*($P$18:$P$35=$P12))&gt;0</f>
        <v>0</v>
      </c>
      <c r="AC12" s="28" t="b">
        <f t="shared" ref="AC12:AC14" si="11">SUMPRODUCT(1*(LEN($AE$18:$AE$35)&gt;0)*($P$18:$P$35=$P12))&gt;0</f>
        <v>0</v>
      </c>
      <c r="AD12" s="402" t="str">
        <f>IF($Z12,VLOOKUP($P12,$E$18:$M$21,8,0),IF($AA12,VLOOKUP($P12,$E$18:$M$21,9,0),IF($AB12,SUMIFS($Z$18:$Z$35,$P$18:$P$35,$P12),IF($AC12,SUMIFS($AE$18:$AE$35,$P$18:$P$35,$P12),""))))</f>
        <v/>
      </c>
      <c r="AE12" s="405" t="str">
        <f>IF(OR(AND($Y$11&gt;0,OR($B$8=$P12,$D$8=$P12)),AND($Y$12&gt;0,OR($B$9=$P12,$D$9=$P12))),SUMIF($B$8:$B$9,$P12,$J$8:$J$9)+SUMIF($D$8:$D$9,$P12,$L$8:$L$9),"")</f>
        <v/>
      </c>
    </row>
    <row r="13" spans="1:33" x14ac:dyDescent="0.25">
      <c r="B13" s="374"/>
      <c r="C13" s="374"/>
      <c r="D13" s="58"/>
      <c r="O13" s="37" t="s">
        <v>26</v>
      </c>
      <c r="P13" s="28" t="str">
        <f t="shared" ref="P13:T14" si="12">INDEX(P$4:P$7,MATCH($V13,$V$4:$V$7,0))</f>
        <v>Belgien</v>
      </c>
      <c r="Q13" s="250">
        <f t="shared" si="12"/>
        <v>3</v>
      </c>
      <c r="R13" s="467">
        <f t="shared" si="12"/>
        <v>-4</v>
      </c>
      <c r="S13" s="467">
        <f t="shared" si="12"/>
        <v>4</v>
      </c>
      <c r="T13" s="467">
        <f t="shared" si="12"/>
        <v>8</v>
      </c>
      <c r="U13" s="389">
        <f t="shared" ref="U13:U14" si="13">INDEX(U$4:U$7,MATCH($V13,$V$4:$V$7,0))</f>
        <v>1</v>
      </c>
      <c r="V13" s="308">
        <f>LARGE($V$4:$V$7,ROW(A3))</f>
        <v>30046041.000099018</v>
      </c>
      <c r="W13" s="48" t="b">
        <f t="shared" ref="W13:W14" si="14">OR($Q13&gt;0,$T13&gt;0)</f>
        <v>1</v>
      </c>
      <c r="Z13" s="284" t="b">
        <f>VLOOKUP($P13,$E$18:$M$21,8,0)&lt;&gt;""</f>
        <v>0</v>
      </c>
      <c r="AA13" s="400" t="b">
        <f>VLOOKUP($P13,$E$18:$M$21,9,0)&lt;&gt;""</f>
        <v>0</v>
      </c>
      <c r="AB13" s="28" t="b">
        <f t="shared" si="10"/>
        <v>0</v>
      </c>
      <c r="AC13" s="28" t="b">
        <f t="shared" si="11"/>
        <v>0</v>
      </c>
      <c r="AD13" s="402" t="str">
        <f>IF($Z13,VLOOKUP($P13,$E$18:$M$21,8,0),IF($AA13,VLOOKUP($P13,$E$18:$M$21,9,0),IF($AB13,SUMIFS($Z$18:$Z$35,$P$18:$P$35,$P13),IF($AC13,SUMIFS($AE$18:$AE$35,$P$18:$P$35,$P13),""))))</f>
        <v/>
      </c>
      <c r="AE13" s="405" t="str">
        <f>IF(OR(AND($Y$11&gt;0,OR($B$8=$P13,$D$8=$P13)),AND($Y$12&gt;0,OR($B$9=$P13,$D$9=$P13))),SUMIF($B$8:$B$9,$P13,$J$8:$J$9)+SUMIF($D$8:$D$9,$P13,$L$8:$L$9),"")</f>
        <v/>
      </c>
    </row>
    <row r="14" spans="1:33" ht="15.75" thickBot="1" x14ac:dyDescent="0.3">
      <c r="B14" s="374"/>
      <c r="C14" s="374"/>
      <c r="D14" s="58"/>
      <c r="F14" s="468"/>
      <c r="G14" s="33"/>
      <c r="O14" s="36" t="s">
        <v>27</v>
      </c>
      <c r="P14" s="35" t="str">
        <f t="shared" si="12"/>
        <v>Portugal</v>
      </c>
      <c r="Q14" s="251">
        <f t="shared" si="12"/>
        <v>1</v>
      </c>
      <c r="R14" s="34">
        <f t="shared" si="12"/>
        <v>-6</v>
      </c>
      <c r="S14" s="34">
        <f t="shared" si="12"/>
        <v>2</v>
      </c>
      <c r="T14" s="34">
        <f t="shared" si="12"/>
        <v>8</v>
      </c>
      <c r="U14" s="34">
        <f t="shared" si="13"/>
        <v>0</v>
      </c>
      <c r="V14" s="309">
        <f>LARGE($V$4:$V$7,ROW(A4))</f>
        <v>10044020.00008703</v>
      </c>
      <c r="W14" s="48" t="b">
        <f t="shared" si="14"/>
        <v>1</v>
      </c>
      <c r="Z14" s="285" t="b">
        <f>VLOOKUP($P14,$E$18:$M$21,8,0)&lt;&gt;""</f>
        <v>0</v>
      </c>
      <c r="AA14" s="286" t="b">
        <f>VLOOKUP($P14,$E$18:$M$21,9,0)&lt;&gt;""</f>
        <v>0</v>
      </c>
      <c r="AB14" s="287" t="b">
        <f t="shared" si="10"/>
        <v>0</v>
      </c>
      <c r="AC14" s="287" t="b">
        <f t="shared" si="11"/>
        <v>0</v>
      </c>
      <c r="AD14" s="403" t="str">
        <f>IF($Z14,VLOOKUP($P14,$E$18:$M$21,8,0),IF($AA14,VLOOKUP($P14,$E$18:$M$21,9,0),IF($AB14,SUMIFS($Z$18:$Z$35,$P$18:$P$35,$P14),IF($AC14,SUMIFS($AE$18:$AE$35,$P$18:$P$35,$P14),""))))</f>
        <v/>
      </c>
      <c r="AE14" s="406" t="str">
        <f>IF(OR(AND($Y$11&gt;0,OR($B$8=$P14,$D$8=$P14)),AND($Y$12&gt;0,OR($B$9=$P14,$D$9=$P14))),SUMIF($B$8:$B$9,$P14,$J$8:$J$9)+SUMIF($D$8:$D$9,$P14,$L$8:$L$9),"")</f>
        <v/>
      </c>
    </row>
    <row r="15" spans="1:33" ht="16.5" thickTop="1" thickBot="1" x14ac:dyDescent="0.3">
      <c r="B15" s="374"/>
      <c r="C15" s="374"/>
      <c r="D15" s="85"/>
      <c r="E15" s="28"/>
      <c r="F15" s="467"/>
      <c r="G15" s="78"/>
      <c r="H15" s="28"/>
      <c r="I15" s="28"/>
      <c r="J15" s="28"/>
      <c r="K15" s="28"/>
      <c r="L15" s="81"/>
      <c r="M15" s="54"/>
      <c r="N15" s="54"/>
      <c r="O15" s="468"/>
    </row>
    <row r="16" spans="1:33" ht="15.75" thickBot="1" x14ac:dyDescent="0.3">
      <c r="B16" s="374"/>
      <c r="C16" s="374"/>
      <c r="D16" s="84"/>
      <c r="E16" s="82"/>
      <c r="F16" s="82"/>
      <c r="G16" s="876" t="s">
        <v>427</v>
      </c>
      <c r="H16" s="876"/>
      <c r="I16" s="876"/>
      <c r="J16" s="876"/>
      <c r="K16" s="876"/>
      <c r="L16" s="876"/>
      <c r="M16" s="64"/>
      <c r="N16" s="64"/>
      <c r="O16" s="468"/>
      <c r="W16" s="867" t="s">
        <v>428</v>
      </c>
      <c r="X16" s="867"/>
      <c r="Y16" s="867"/>
      <c r="Z16" s="867"/>
      <c r="AD16" s="867" t="s">
        <v>429</v>
      </c>
      <c r="AE16" s="867"/>
      <c r="AF16" s="288" t="b">
        <f>AND($Q$4=$Q$5,$Q$4=$Q$6,$Q$4=$Q$7)</f>
        <v>0</v>
      </c>
    </row>
    <row r="17" spans="2:31" ht="16.5" thickTop="1" thickBot="1" x14ac:dyDescent="0.3">
      <c r="B17" s="374"/>
      <c r="C17" s="374"/>
      <c r="D17" s="373"/>
      <c r="E17" s="387"/>
      <c r="F17" s="387"/>
      <c r="G17" s="388"/>
      <c r="H17" s="38" t="str">
        <f>LEFT($P$4,3)</f>
        <v>Spa</v>
      </c>
      <c r="I17" s="38" t="str">
        <f>LEFT($P$5,3)</f>
        <v>Por</v>
      </c>
      <c r="J17" s="38" t="str">
        <f>LEFT($P$6,3)</f>
        <v>Bel</v>
      </c>
      <c r="K17" s="126" t="str">
        <f>LEFT($P$7,3)</f>
        <v>Ita</v>
      </c>
      <c r="L17" s="54" t="s">
        <v>426</v>
      </c>
      <c r="M17" s="54" t="s">
        <v>435</v>
      </c>
      <c r="N17" s="54"/>
      <c r="O17" s="468"/>
      <c r="Q17" s="54" t="s">
        <v>165</v>
      </c>
      <c r="R17" s="54" t="s">
        <v>162</v>
      </c>
      <c r="S17" s="54" t="s">
        <v>163</v>
      </c>
      <c r="T17" s="54" t="s">
        <v>164</v>
      </c>
      <c r="U17" s="54"/>
      <c r="V17" s="54" t="s">
        <v>171</v>
      </c>
      <c r="W17" s="54" t="s">
        <v>625</v>
      </c>
      <c r="X17" s="64" t="s">
        <v>430</v>
      </c>
      <c r="Y17" s="54" t="s">
        <v>434</v>
      </c>
      <c r="Z17" s="54" t="s">
        <v>434</v>
      </c>
      <c r="AA17" s="868" t="s">
        <v>425</v>
      </c>
      <c r="AB17" s="868"/>
      <c r="AC17" s="868"/>
      <c r="AD17" s="64" t="s">
        <v>432</v>
      </c>
      <c r="AE17" s="54" t="s">
        <v>433</v>
      </c>
    </row>
    <row r="18" spans="2:31" ht="15.75" thickTop="1" x14ac:dyDescent="0.25">
      <c r="B18" s="351"/>
      <c r="C18" s="351"/>
      <c r="D18" s="350"/>
      <c r="E18" s="872" t="str">
        <f>$P$4</f>
        <v>Spanien</v>
      </c>
      <c r="F18" s="873"/>
      <c r="G18" s="873"/>
      <c r="H18" s="125"/>
      <c r="I18" s="38">
        <f>SUMIFS($E$4:$E$9,$B$4:$B$9,$P$4,$D$4:$D$9,$P$5)+SUMIFS($G$4:$G$9,$B$4:$B$9,$P$5,$D$4:$D$9,$P$4)</f>
        <v>5</v>
      </c>
      <c r="J18" s="38">
        <f>SUMIFS($E$4:$E$9,$B$4:$B$9,$P$4,$D$4:$D$9,$P$6)+SUMIFS($G$4:$G$9,$B$4:$B$9,$P$6,$D$4:$D$9,$P$4)</f>
        <v>6</v>
      </c>
      <c r="K18" s="126">
        <f>SUMIFS($E$4:$E$9,$B$4:$B$9,$P$4,$D$4:$D$9,$P$7)+SUMIFS($G$4:$G$9,$B$4:$B$9,$P$7,$D$4:$D$9,$P$4)</f>
        <v>3</v>
      </c>
      <c r="L18" s="73" t="str">
        <f>IF(AND($Q$4=$Q$5,$Q$4&lt;&gt;$Q$6,$Q$4&lt;&gt;$Q$7),IF(I18&gt;H19,3,IF(I18=H19,1,0)),IF(AND($Q$4=$Q$6,$Q$4&lt;&gt;$Q$5,$Q$4&lt;&gt;$Q$7),IF(J18&gt;H20,3,IF(J18=H20,1,0)),IF(AND($Q$4=$Q$7,$Q$4&lt;&gt;$Q$5,$Q$4&lt;&gt;$Q$6),IF(K18&gt;H21,3,IF(K18=H21,1,0)),"")))</f>
        <v/>
      </c>
      <c r="M18" s="73" t="str">
        <f>IF($AF$16,IF(AND($AD$4=$AD$5,$AD$4&lt;&gt;$AD$6,$AD$4&lt;&gt;$AD$7),IF(I18&gt;H19,3,IF(I18=H19,1,0)),IF(AND($AD$4&lt;&gt;$AD$5,$AD$4=$AD$6,$AD$4&lt;&gt;$AD$7),IF(J18&gt;H20,3,IF(J18=H20,1,0)),IF(AND($AD$4&lt;&gt;$AD$5,$AD$4&lt;&gt;$AD$6,$AD$4=$AD$7),IF(K18&gt;H21,3,IF(K18=H21,1,0)),""))),"")</f>
        <v/>
      </c>
      <c r="N18" s="350"/>
      <c r="O18" s="351" t="s">
        <v>24</v>
      </c>
      <c r="P18" t="str">
        <f>$P$4</f>
        <v>Spanien</v>
      </c>
      <c r="Q18" s="351">
        <f>SUMIFS($H$4:$H$9,$B$4:$B$9,$P18,$D$4:$D$9,"&lt;&gt;"&amp;$P$21)+SUMIFS($I$4:$I$9,$B$4:$B$9,"&lt;&gt;"&amp;$P$21,$D$4:$D$9,$P18)</f>
        <v>6</v>
      </c>
      <c r="R18" s="351">
        <f>S18-T18</f>
        <v>9</v>
      </c>
      <c r="S18" s="351">
        <f>SUMIFS($E$4:$E$9,$B$4:$B$9,$P18,$D$4:$D$9,"&lt;&gt;"&amp;$P$21)+SUMIFS($G$4:$G$9,$B$4:$B$9,"&lt;&gt;"&amp;$P$21,$D$4:$D$9,$P18)</f>
        <v>11</v>
      </c>
      <c r="T18" s="351">
        <f>SUMIFS($G$4:$G$9,$B$4:$B$9,$P18,$D$4:$D$9,"&lt;&gt;"&amp;$P$21)+SUMIFS($E$4:$E$9,$B$4:$B$9,"&lt;&gt;"&amp;$P$21,$D$4:$D$9,$P18)</f>
        <v>2</v>
      </c>
      <c r="U18" s="351"/>
      <c r="V18" s="276">
        <f>Q18*FactorPts+(GDzero+R18)*FactorGD+S18*FactorFor</f>
        <v>60059110</v>
      </c>
      <c r="W18" s="351">
        <f>RANK(V18,V$18:V$20,1)</f>
        <v>3</v>
      </c>
      <c r="X18" s="351">
        <f>IF(AND($Q$4=$Q$5,$Q$4=$Q$6,$Q$4&lt;&gt;$Q$7),W18,0)</f>
        <v>0</v>
      </c>
      <c r="Y18" s="351" t="str">
        <f>IF(AND(V18=V19,V18&lt;&gt;V20),IF(AA18&gt;AA19,3,IF(AA18=AA19,1,0)),IF(AND(V18=V20,V18&lt;&gt;V19),IF(AB18&gt;AB20,3,IF(AB18=AB20,1,0)),""))</f>
        <v/>
      </c>
      <c r="Z18" s="350" t="str">
        <f>IF(X18&gt;0,Y18,"")</f>
        <v/>
      </c>
      <c r="AA18" s="261">
        <f>$I$18</f>
        <v>5</v>
      </c>
      <c r="AB18" s="262">
        <f>$J$18</f>
        <v>6</v>
      </c>
      <c r="AC18" s="263"/>
      <c r="AD18" s="350">
        <f>IF(AND($AF$16,$AD$4=$AD$5,$AD$4=$AD$6,$AD$4&lt;&gt;$AD$7),W18,0)</f>
        <v>0</v>
      </c>
      <c r="AE18" s="350" t="str">
        <f>IF(AD18&gt;0,Y18,"")</f>
        <v/>
      </c>
    </row>
    <row r="19" spans="2:31" x14ac:dyDescent="0.25">
      <c r="B19" s="351"/>
      <c r="C19" s="351"/>
      <c r="D19" s="350"/>
      <c r="E19" s="874" t="str">
        <f>$P$5</f>
        <v>Portugal</v>
      </c>
      <c r="F19" s="875"/>
      <c r="G19" s="875"/>
      <c r="H19" s="37">
        <f>SUMIFS($E$4:$E$9,$B$4:$B$9,$P$5,$D$4:$D$9,$P$4)+SUMIFS($G$4:$G$9,$B$4:$B$9,$P$4,$D$4:$D$9,$P$5)</f>
        <v>0</v>
      </c>
      <c r="I19" s="79"/>
      <c r="J19" s="350">
        <f>SUMIFS($E$4:$E$9,$B$4:$B$9,$P$5,$D$4:$D$9,$P$6)+SUMIFS($G$4:$G$9,$B$4:$B$9,$P$6,$D$4:$D$9,$P$5)</f>
        <v>1</v>
      </c>
      <c r="K19" s="55">
        <f>SUMIFS($E$4:$E$9,$B$4:$B$9,$P$5,$D$4:$D$9,$P$7)+SUMIFS($G$4:$G$9,$B$4:$B$9,$P$7,$D$4:$D$9,$P$5)</f>
        <v>1</v>
      </c>
      <c r="L19" s="74" t="str">
        <f>IF(AND($Q$5=$Q$4,$Q$5&lt;&gt;$Q$6,$Q$5&lt;&gt;$Q$7),IF(H19&gt;I18,3,IF(H19=I18,1,0)),IF(AND($Q$5=$Q$6,$Q$5&lt;&gt;$Q$4,$Q$5&lt;&gt;$Q$7),IF(J19&gt;I20,3,IF(J19=I20,1,0)),IF(AND($Q$5=$Q$7,$Q$5&lt;&gt;$Q$4,$Q$5&lt;&gt;$Q$6),IF(K19&gt;I21,3,IF(K19=I21,1,0)),"")))</f>
        <v/>
      </c>
      <c r="M19" s="74" t="str">
        <f>IF($AF$16,IF(AND($AD$5=$AD$4,$AD$5&lt;&gt;$AD$6,$AD$5&lt;&gt;$AD$7),IF(H19&gt;I18,3,IF(H19=I18,1,0)),IF(AND($AD$5&lt;&gt;$AD$4,$AD$5=$AD$6,$AD$5&lt;&gt;$AD$7),IF(J19&gt;I20,3,IF(J19=I20,1,0)),IF(AND($AD$5&lt;&gt;$AD$4,$AD$5&lt;&gt;$AD$6,$AD$5=$AD$7),IF(K19&gt;I21,3,IF(K19=I21,1,0)),""))),"")</f>
        <v/>
      </c>
      <c r="N19" s="350"/>
      <c r="O19" s="351" t="s">
        <v>25</v>
      </c>
      <c r="P19" t="str">
        <f>$P$5</f>
        <v>Portugal</v>
      </c>
      <c r="Q19" s="351">
        <f>SUMIFS($H$4:$H$9,$B$4:$B$9,$P19,$D$4:$D$9,"&lt;&gt;"&amp;$P$21)+SUMIFS($I$4:$I$9,$B$4:$B$9,"&lt;&gt;"&amp;$P$21,$D$4:$D$9,$P19)</f>
        <v>0</v>
      </c>
      <c r="R19" s="351">
        <f>S19-T19</f>
        <v>-6</v>
      </c>
      <c r="S19" s="351">
        <f>SUMIFS($E$4:$E$9,$B$4:$B$9,$P19,$D$4:$D$9,"&lt;&gt;"&amp;$P$21)+SUMIFS($G$4:$G$9,$B$4:$B$9,"&lt;&gt;"&amp;$P$21,$D$4:$D$9,$P19)</f>
        <v>1</v>
      </c>
      <c r="T19" s="351">
        <f>SUMIFS($G$4:$G$9,$B$4:$B$9,$P19,$D$4:$D$9,"&lt;&gt;"&amp;$P$21)+SUMIFS($E$4:$E$9,$B$4:$B$9,"&lt;&gt;"&amp;$P$21,$D$4:$D$9,$P19)</f>
        <v>7</v>
      </c>
      <c r="U19" s="351"/>
      <c r="V19" s="276">
        <f>Q19*FactorPts+(GDzero+R19)*FactorGD+S19*FactorFor</f>
        <v>44010</v>
      </c>
      <c r="W19" s="351">
        <f>RANK(V19,V$18:V$20,1)</f>
        <v>1</v>
      </c>
      <c r="X19" s="351">
        <f>IF(AND($Q$4=$Q$5,$Q$4=$Q$6,$Q$4&lt;&gt;$Q$7),W19,0)</f>
        <v>0</v>
      </c>
      <c r="Y19" s="351" t="str">
        <f>IF(AND(V19=V18,V19&lt;&gt;V20),IF(AA19&gt;AA18,3,IF(AA19=AA18,1,0)),IF(AND(V19=V20,V19&lt;&gt;V18),IF(AC19&gt;AC20,3,IF(AC19=AC20,1,0)),""))</f>
        <v/>
      </c>
      <c r="Z19" s="350" t="str">
        <f t="shared" ref="Z19:Z20" si="15">IF(X19&gt;0,Y19,"")</f>
        <v/>
      </c>
      <c r="AA19" s="264">
        <f>$H$19</f>
        <v>0</v>
      </c>
      <c r="AB19" s="350"/>
      <c r="AC19" s="353">
        <f>$J$19</f>
        <v>1</v>
      </c>
      <c r="AD19" s="350">
        <f>IF(AND($AF$16,$AD$4=$AD$5,$AD$4=$AD$6,$AD$4&lt;&gt;$AD$7),W19,0)</f>
        <v>0</v>
      </c>
      <c r="AE19" s="350" t="str">
        <f t="shared" ref="AE19:AE20" si="16">IF(AD19&gt;0,Y19,"")</f>
        <v/>
      </c>
    </row>
    <row r="20" spans="2:31" x14ac:dyDescent="0.25">
      <c r="D20" s="28"/>
      <c r="E20" s="874" t="str">
        <f>$P$6</f>
        <v>Belgien</v>
      </c>
      <c r="F20" s="875"/>
      <c r="G20" s="875"/>
      <c r="H20" s="37">
        <f>SUMIFS($E$4:$E$9,$B$4:$B$9,$P$6,$D$4:$D$9,$P$4)+SUMIFS($G$4:$G$9,$B$4:$B$9,$P$4,$D$4:$D$9,$P$6)</f>
        <v>2</v>
      </c>
      <c r="I20" s="350">
        <f>SUMIFS($E$4:$E$9,$B$4:$B$9,$P$6,$D$4:$D$9,$P$5)+SUMIFS($G$4:$G$9,$B$4:$B$9,$P$5,$D$4:$D$9,$P$6)</f>
        <v>2</v>
      </c>
      <c r="J20" s="79"/>
      <c r="K20" s="55">
        <f>SUMIFS($E$4:$E$9,$B$4:$B$9,$P$6,$D$4:$D$9,$P$7)+SUMIFS($G$4:$G$9,$B$4:$B$9,$P$7,$D$4:$D$9,$P$6)</f>
        <v>0</v>
      </c>
      <c r="L20" s="74" t="str">
        <f>IF(AND($Q$6=$Q$4,$Q$6&lt;&gt;$Q$5,$Q$6&lt;&gt;$Q$7),IF(H20&gt;J18,3,IF(H20=J18,1,0)),IF(AND($Q$6=$Q$5,$Q$6&lt;&gt;$Q$4,$Q$6&lt;&gt;$Q$7),IF(I20&gt;J19,3,IF(I20=J19,1,0)),IF(AND($Q$6=$Q$7,$Q$6&lt;&gt;$Q$4,$Q$6&lt;&gt;$Q$5),IF(K20&gt;J21,3,IF(K20=J21,1,0)),"")))</f>
        <v/>
      </c>
      <c r="M20" s="74" t="str">
        <f>IF($AF$16,IF(AND($AD$6=$AD$4,$AD$6&lt;&gt;$AD$5,$AD$6&lt;&gt;$AD$7),IF(H20&gt;J18,3,IF(H20=J18,1,0)),IF(AND($AD$6&lt;&gt;$AD$4,$AD$6=$AD$5,$AD$6&lt;&gt;$AD$7),IF(I20&gt;J19,3,IF(I20=J19,1,0)),IF(AND($AD$6&lt;&gt;$AD$4,$AD$6&lt;&gt;$AD$5,$AD$6=$AD$7),IF(K20&gt;J21,3,IF(K20=J21,1,0)),""))),"")</f>
        <v/>
      </c>
      <c r="N20" s="350"/>
      <c r="O20" s="351" t="s">
        <v>26</v>
      </c>
      <c r="P20" t="str">
        <f>$P$6</f>
        <v>Belgien</v>
      </c>
      <c r="Q20" s="351">
        <f>SUMIFS($H$4:$H$9,$B$4:$B$9,$P20,$D$4:$D$9,"&lt;&gt;"&amp;$P$21)+SUMIFS($I$4:$I$9,$B$4:$B$9,"&lt;&gt;"&amp;$P$21,$D$4:$D$9,$P20)</f>
        <v>3</v>
      </c>
      <c r="R20" s="351">
        <f>S20-T20</f>
        <v>-3</v>
      </c>
      <c r="S20" s="351">
        <f>SUMIFS($E$4:$E$9,$B$4:$B$9,$P20,$D$4:$D$9,"&lt;&gt;"&amp;$P$21)+SUMIFS($G$4:$G$9,$B$4:$B$9,"&lt;&gt;"&amp;$P$21,$D$4:$D$9,$P20)</f>
        <v>4</v>
      </c>
      <c r="T20" s="351">
        <f>SUMIFS($G$4:$G$9,$B$4:$B$9,$P20,$D$4:$D$9,"&lt;&gt;"&amp;$P$21)+SUMIFS($E$4:$E$9,$B$4:$B$9,"&lt;&gt;"&amp;$P$21,$D$4:$D$9,$P20)</f>
        <v>7</v>
      </c>
      <c r="U20" s="351"/>
      <c r="V20" s="276">
        <f>Q20*FactorPts+(GDzero+R20)*FactorGD+S20*FactorFor</f>
        <v>30047040</v>
      </c>
      <c r="W20" s="351">
        <f>RANK(V20,V$18:V$20,1)</f>
        <v>2</v>
      </c>
      <c r="X20" s="351">
        <f>IF(AND($Q$4=$Q$5,$Q$4=$Q$6,$Q$4&lt;&gt;$Q$7),W20,0)</f>
        <v>0</v>
      </c>
      <c r="Y20" s="351" t="str">
        <f>IF(AND(V20=V18,V20&lt;&gt;V19),IF(AB20&gt;AB18,3,IF(AB20=AB18,1,0)),IF(AND(V20=V19,V20&lt;&gt;V18),IF(AC20&gt;AC19,3,IF(AC20=AC19,1,0)),""))</f>
        <v/>
      </c>
      <c r="Z20" s="350" t="str">
        <f t="shared" si="15"/>
        <v/>
      </c>
      <c r="AA20" s="264"/>
      <c r="AB20" s="350">
        <f>$H$20</f>
        <v>2</v>
      </c>
      <c r="AC20" s="353">
        <f>$I$20</f>
        <v>2</v>
      </c>
      <c r="AD20" s="350">
        <f>IF(AND($AF$16,$AD$4=$AD$5,$AD$4=$AD$6,$AD$4&lt;&gt;$AD$7),W20,0)</f>
        <v>0</v>
      </c>
      <c r="AE20" s="350" t="str">
        <f t="shared" si="16"/>
        <v/>
      </c>
    </row>
    <row r="21" spans="2:31" ht="15.75" thickBot="1" x14ac:dyDescent="0.3">
      <c r="B21" s="47"/>
      <c r="C21" s="48"/>
      <c r="D21" s="49"/>
      <c r="E21" s="869" t="str">
        <f>$P$7</f>
        <v>Italien</v>
      </c>
      <c r="F21" s="870"/>
      <c r="G21" s="870"/>
      <c r="H21" s="36">
        <f>SUMIFS($E$4:$E$9,$B$4:$B$9,$P$7,$D$4:$D$9,$P$4)+SUMIFS($G$4:$G$9,$B$4:$B$9,$P$4,$D$4:$D$9,$P$7)</f>
        <v>1</v>
      </c>
      <c r="I21" s="34">
        <f>SUMIFS($E$4:$E$9,$B$4:$B$9,$P$7,$D$4:$D$9,$P$5)+SUMIFS($G$4:$G$9,$B$4:$B$9,$P$5,$D$4:$D$9,$P$7)</f>
        <v>1</v>
      </c>
      <c r="J21" s="34">
        <f>SUMIFS($E$4:$E$9,$B$4:$B$9,$P$7,$D$4:$D$9,$P$6)+SUMIFS($G$4:$G$9,$B$4:$B$9,$P$6,$D$4:$D$9,$P$7)</f>
        <v>1</v>
      </c>
      <c r="K21" s="80"/>
      <c r="L21" s="75" t="str">
        <f>IF(AND($Q$7=$Q$4,$Q$7&lt;&gt;$Q$5,$Q$7&lt;&gt;$Q$6),IF(H21&gt;K18,3,IF(H21=K18,1,0)),IF(AND($Q$7=$Q$5,$Q$7&lt;&gt;$Q$4,$Q$7&lt;&gt;$Q$6),IF(I21&gt;K19,3,IF(I21=K19,1,0)),IF(AND($Q$7=$Q$6,$Q$7&lt;&gt;$Q$4,$Q$7&lt;&gt;$Q$5),IF(J21&gt;K20,3,IF(J21=K20,1,0)),"")))</f>
        <v/>
      </c>
      <c r="M21" s="75" t="str">
        <f>IF($AF$16,IF(AND($AD$7=$AD$4,$AD$7&lt;&gt;$AD$5,$AD$7&lt;&gt;$AD$6),IF(H21&gt;K18,3,IF(H21=K18,1,0)),IF(AND($AD$7&lt;&gt;$AD$4,$AD$7=$AD$5,$AD$7&lt;&gt;$AD$6),IF(I21&gt;K19,3,IF(I21=K19,1,0)),IF(AND($AD$7&lt;&gt;$AD$4,$AD$7&lt;&gt;$AD$5,$AD$7=$AD$6),IF(J21&gt;K20,3,IF(J21=K20,1,0)),""))),"")</f>
        <v/>
      </c>
      <c r="N21" s="350"/>
      <c r="P21" s="32" t="str">
        <f>$P$7</f>
        <v>Italien</v>
      </c>
      <c r="Q21" s="270"/>
      <c r="R21" s="270"/>
      <c r="S21" s="270"/>
      <c r="T21" s="270"/>
      <c r="U21" s="270"/>
      <c r="V21" s="271"/>
      <c r="W21" s="271"/>
      <c r="X21" s="270"/>
      <c r="Y21" s="270"/>
      <c r="Z21" s="272"/>
      <c r="AA21" s="273"/>
      <c r="AB21" s="272"/>
      <c r="AC21" s="274"/>
      <c r="AD21" s="275"/>
      <c r="AE21" s="272"/>
    </row>
    <row r="22" spans="2:31" ht="15.75" thickTop="1" x14ac:dyDescent="0.25">
      <c r="B22" s="47"/>
      <c r="C22" s="48"/>
      <c r="D22" s="49"/>
      <c r="F22" s="351"/>
      <c r="G22" s="33"/>
      <c r="L22" s="54"/>
      <c r="Q22" s="271"/>
      <c r="R22" s="271"/>
      <c r="S22" s="271"/>
      <c r="T22" s="271"/>
      <c r="U22" s="271"/>
      <c r="V22" s="271"/>
      <c r="W22" s="271"/>
      <c r="X22" s="270"/>
      <c r="Y22" s="270"/>
      <c r="Z22" s="272"/>
      <c r="AA22" s="273"/>
      <c r="AB22" s="272"/>
      <c r="AC22" s="274"/>
      <c r="AD22" s="275"/>
      <c r="AE22" s="272"/>
    </row>
    <row r="23" spans="2:31" x14ac:dyDescent="0.25">
      <c r="B23" s="41"/>
      <c r="C23" s="351"/>
      <c r="O23" s="351" t="s">
        <v>24</v>
      </c>
      <c r="P23" t="str">
        <f>$P$4</f>
        <v>Spanien</v>
      </c>
      <c r="Q23" s="351">
        <f>SUMIFS($H$4:$H$9,$B$4:$B$9,$P23,$D$4:$D$9,"&lt;&gt;"&amp;$P$26)+SUMIFS($I$4:$I$9,$B$4:$B$9,"&lt;&gt;"&amp;$P$26,$D$4:$D$9,$P23)</f>
        <v>6</v>
      </c>
      <c r="R23" s="351">
        <f>S23-T23</f>
        <v>7</v>
      </c>
      <c r="S23" s="351">
        <f>SUMIFS($E$4:$E$9,$B$4:$B$9,$P23,$D$4:$D$9,"&lt;&gt;"&amp;$P$26)+SUMIFS($G$4:$G$9,$B$4:$B$9,"&lt;&gt;"&amp;$P$26,$D$4:$D$9,$P23)</f>
        <v>8</v>
      </c>
      <c r="T23" s="351">
        <f>SUMIFS($G$4:$G$9,$B$4:$B$9,$P23,$D$4:$D$9,"&lt;&gt;"&amp;$P$26)+SUMIFS($E$4:$E$9,$B$4:$B$9,"&lt;&gt;"&amp;$P$26,$D$4:$D$9,$P23)</f>
        <v>1</v>
      </c>
      <c r="U23" s="351"/>
      <c r="V23" s="276">
        <f>Q23*FactorPts+(GDzero+R23)*FactorGD+S23*FactorFor</f>
        <v>60057080</v>
      </c>
      <c r="W23" s="351">
        <f>RANK(V23,V$23:V$25,1)</f>
        <v>3</v>
      </c>
      <c r="X23" s="351">
        <f>IF(AND($Q$4=$Q$5,$Q$4=$Q$7,$Q$4&lt;&gt;$Q$6),W23,0)</f>
        <v>0</v>
      </c>
      <c r="Y23" s="351" t="str">
        <f>IF(AND(V23=V24,V23&lt;&gt;V25),IF(AA23&gt;AA24,3,IF(AA23=AA24,1,0)),IF(AND(V23=V25,V23&lt;&gt;V24),IF(AB23&gt;AB25,3,IF(AB23=AB25,1,0)),""))</f>
        <v/>
      </c>
      <c r="Z23" s="350" t="str">
        <f>IF(X23&gt;0,Y23,"")</f>
        <v/>
      </c>
      <c r="AA23" s="264">
        <f>$I$18</f>
        <v>5</v>
      </c>
      <c r="AB23" s="350">
        <f>$K$18</f>
        <v>3</v>
      </c>
      <c r="AC23" s="353"/>
      <c r="AD23" s="350">
        <f>IF(AND($AF$16,$AD$4=$AD$5,$AD$4=$AD$7,$AD$4&lt;&gt;$AD$6),W23,0)</f>
        <v>0</v>
      </c>
      <c r="AE23" s="350" t="str">
        <f>IF(AD23&gt;0,Y23,"")</f>
        <v/>
      </c>
    </row>
    <row r="24" spans="2:31" x14ac:dyDescent="0.25">
      <c r="B24" s="41"/>
      <c r="C24" s="351"/>
      <c r="O24" s="351" t="s">
        <v>25</v>
      </c>
      <c r="P24" t="str">
        <f>$P$5</f>
        <v>Portugal</v>
      </c>
      <c r="Q24" s="351">
        <f>SUMIFS($H$4:$H$9,$B$4:$B$9,$P24,$D$4:$D$9,"&lt;&gt;"&amp;$P$26)+SUMIFS($I$4:$I$9,$B$4:$B$9,"&lt;&gt;"&amp;$P$26,$D$4:$D$9,$P24)</f>
        <v>1</v>
      </c>
      <c r="R24" s="351">
        <f>S24-T24</f>
        <v>-5</v>
      </c>
      <c r="S24" s="351">
        <f>SUMIFS($E$4:$E$9,$B$4:$B$9,$P24,$D$4:$D$9,"&lt;&gt;"&amp;$P$26)+SUMIFS($G$4:$G$9,$B$4:$B$9,"&lt;&gt;"&amp;$P$26,$D$4:$D$9,$P24)</f>
        <v>1</v>
      </c>
      <c r="T24" s="351">
        <f>SUMIFS($G$4:$G$9,$B$4:$B$9,$P24,$D$4:$D$9,"&lt;&gt;"&amp;$P$26)+SUMIFS($E$4:$E$9,$B$4:$B$9,"&lt;&gt;"&amp;$P$26,$D$4:$D$9,$P24)</f>
        <v>6</v>
      </c>
      <c r="U24" s="351"/>
      <c r="V24" s="276">
        <f>Q24*FactorPts+(GDzero+R24)*FactorGD+S24*FactorFor</f>
        <v>10045010</v>
      </c>
      <c r="W24" s="351">
        <f>RANK(V24,V$23:V$25,1)</f>
        <v>1</v>
      </c>
      <c r="X24" s="351">
        <f>IF(AND($Q$4=$Q$5,$Q$4=$Q$7,$Q$4&lt;&gt;$Q$6),W24,0)</f>
        <v>0</v>
      </c>
      <c r="Y24" s="351" t="str">
        <f>IF(AND(V24=V23,V24&lt;&gt;V25),IF(AA24&gt;AA23,3,IF(AA24=AA23,1,0)),IF(AND(V24=V25,V24&lt;&gt;V23),IF(AC24&gt;AC25,3,IF(AC24=AC25,1,0)),""))</f>
        <v/>
      </c>
      <c r="Z24" s="350" t="str">
        <f t="shared" ref="Z24:Z25" si="17">IF(X24&gt;0,Y24,"")</f>
        <v/>
      </c>
      <c r="AA24" s="264">
        <f>$H$19</f>
        <v>0</v>
      </c>
      <c r="AB24" s="350"/>
      <c r="AC24" s="353">
        <f>$K$19</f>
        <v>1</v>
      </c>
      <c r="AD24" s="350">
        <f>IF(AND($AF$16,$AD$4=$AD$5,$AD$4=$AD$7,$AD$4&lt;&gt;$AD$6),W24,0)</f>
        <v>0</v>
      </c>
      <c r="AE24" s="350" t="str">
        <f t="shared" ref="AE24:AE25" si="18">IF(AD24&gt;0,Y24,"")</f>
        <v/>
      </c>
    </row>
    <row r="25" spans="2:31" x14ac:dyDescent="0.25">
      <c r="B25" s="41"/>
      <c r="C25" s="351"/>
      <c r="O25" s="351" t="s">
        <v>26</v>
      </c>
      <c r="P25" t="str">
        <f>$P$7</f>
        <v>Italien</v>
      </c>
      <c r="Q25" s="351">
        <f>SUMIFS($H$4:$H$9,$B$4:$B$9,$P25,$D$4:$D$9,"&lt;&gt;"&amp;$P$26)+SUMIFS($I$4:$I$9,$B$4:$B$9,"&lt;&gt;"&amp;$P$26,$D$4:$D$9,$P25)</f>
        <v>1</v>
      </c>
      <c r="R25" s="351">
        <f>S25-T25</f>
        <v>-2</v>
      </c>
      <c r="S25" s="351">
        <f>SUMIFS($E$4:$E$9,$B$4:$B$9,$P25,$D$4:$D$9,"&lt;&gt;"&amp;$P$26)+SUMIFS($G$4:$G$9,$B$4:$B$9,"&lt;&gt;"&amp;$P$26,$D$4:$D$9,$P25)</f>
        <v>2</v>
      </c>
      <c r="T25" s="351">
        <f>SUMIFS($G$4:$G$9,$B$4:$B$9,$P25,$D$4:$D$9,"&lt;&gt;"&amp;$P$26)+SUMIFS($E$4:$E$9,$B$4:$B$9,"&lt;&gt;"&amp;$P$26,$D$4:$D$9,$P25)</f>
        <v>4</v>
      </c>
      <c r="U25" s="351"/>
      <c r="V25" s="276">
        <f>Q25*FactorPts+(GDzero+R25)*FactorGD+S25*FactorFor</f>
        <v>10048020</v>
      </c>
      <c r="W25" s="351">
        <f>RANK(V25,V$23:V$25,1)</f>
        <v>2</v>
      </c>
      <c r="X25" s="351">
        <f>IF(AND($Q$4=$Q$5,$Q$4=$Q$7,$Q$4&lt;&gt;$Q$6),W25,0)</f>
        <v>0</v>
      </c>
      <c r="Y25" s="351" t="str">
        <f>IF(AND(V25=V23,V25&lt;&gt;V24),IF(AB25&gt;AB23,3,IF(AB25=AB23,1,0)),IF(AND(V25=V24,V25&lt;&gt;V23),IF(AC25&gt;AC24,3,IF(AC25=AC24,1,0)),""))</f>
        <v/>
      </c>
      <c r="Z25" s="350" t="str">
        <f t="shared" si="17"/>
        <v/>
      </c>
      <c r="AA25" s="264"/>
      <c r="AB25" s="350">
        <f>$H$21</f>
        <v>1</v>
      </c>
      <c r="AC25" s="353">
        <f>$I$21</f>
        <v>1</v>
      </c>
      <c r="AD25" s="350">
        <f>IF(AND($AF$16,$AD$4=$AD$5,$AD$4=$AD$7,$AD$4&lt;&gt;$AD$6),W25,0)</f>
        <v>0</v>
      </c>
      <c r="AE25" s="350" t="str">
        <f t="shared" si="18"/>
        <v/>
      </c>
    </row>
    <row r="26" spans="2:31" x14ac:dyDescent="0.25">
      <c r="B26" s="41"/>
      <c r="C26" s="351"/>
      <c r="P26" s="32" t="str">
        <f>$P$6</f>
        <v>Belgien</v>
      </c>
      <c r="Q26" s="270"/>
      <c r="R26" s="270"/>
      <c r="S26" s="270"/>
      <c r="T26" s="270"/>
      <c r="U26" s="270"/>
      <c r="V26" s="271"/>
      <c r="W26" s="271"/>
      <c r="X26" s="270"/>
      <c r="Y26" s="270"/>
      <c r="Z26" s="272"/>
      <c r="AA26" s="273"/>
      <c r="AB26" s="272"/>
      <c r="AC26" s="274"/>
      <c r="AD26" s="275"/>
      <c r="AE26" s="272"/>
    </row>
    <row r="27" spans="2:31" x14ac:dyDescent="0.25">
      <c r="Q27" s="271"/>
      <c r="R27" s="271"/>
      <c r="S27" s="271"/>
      <c r="T27" s="271"/>
      <c r="U27" s="271"/>
      <c r="V27" s="271"/>
      <c r="W27" s="271"/>
      <c r="X27" s="270"/>
      <c r="Y27" s="270"/>
      <c r="Z27" s="272"/>
      <c r="AA27" s="273"/>
      <c r="AB27" s="272"/>
      <c r="AC27" s="274"/>
      <c r="AD27" s="275"/>
      <c r="AE27" s="272"/>
    </row>
    <row r="28" spans="2:31" x14ac:dyDescent="0.25">
      <c r="O28" s="351" t="s">
        <v>24</v>
      </c>
      <c r="P28" t="str">
        <f>$P$4</f>
        <v>Spanien</v>
      </c>
      <c r="Q28" s="351">
        <f>SUMIFS($H$4:$H$9,$B$4:$B$9,$P28,$D$4:$D$9,"&lt;&gt;"&amp;$P$31)+SUMIFS($I$4:$I$9,$B$4:$B$9,"&lt;&gt;"&amp;$P$31,$D$4:$D$9,$P28)</f>
        <v>6</v>
      </c>
      <c r="R28" s="351">
        <f>S28-T28</f>
        <v>6</v>
      </c>
      <c r="S28" s="351">
        <f>SUMIFS($E$4:$E$9,$B$4:$B$9,$P28,$D$4:$D$9,"&lt;&gt;"&amp;$P$31)+SUMIFS($G$4:$G$9,$B$4:$B$9,"&lt;&gt;"&amp;$P$31,$D$4:$D$9,$P28)</f>
        <v>9</v>
      </c>
      <c r="T28" s="351">
        <f>SUMIFS($G$4:$G$9,$B$4:$B$9,$P28,$D$4:$D$9,"&lt;&gt;"&amp;$P$31)+SUMIFS($E$4:$E$9,$B$4:$B$9,"&lt;&gt;"&amp;$P$31,$D$4:$D$9,$P28)</f>
        <v>3</v>
      </c>
      <c r="U28" s="351"/>
      <c r="V28" s="276">
        <f>Q28*FactorPts+(GDzero+R28)*FactorGD+S28*FactorFor</f>
        <v>60056090</v>
      </c>
      <c r="W28" s="468">
        <f>RANK(V28,V$28:V$30,1)</f>
        <v>3</v>
      </c>
      <c r="X28" s="351">
        <f>IF(AND($Q$4=$Q$6,$Q$4=$Q$7,$Q$4&lt;&gt;$Q$5),W28,0)</f>
        <v>0</v>
      </c>
      <c r="Y28" s="351" t="str">
        <f>IF(AND(V28=V29,V28&lt;&gt;V30),IF(AA28&gt;AA29,3,IF(AA28=AA29,1,0)),IF(AND(V28=V30,V28&lt;&gt;V29),IF(AB28&gt;AB30,3,IF(AB28=AB30,1,0)),""))</f>
        <v/>
      </c>
      <c r="Z28" s="350" t="str">
        <f>IF(X28&gt;0,Y28,"")</f>
        <v/>
      </c>
      <c r="AA28" s="264">
        <f>$J$18</f>
        <v>6</v>
      </c>
      <c r="AB28" s="350">
        <f>$K$18</f>
        <v>3</v>
      </c>
      <c r="AC28" s="353"/>
      <c r="AD28" s="350">
        <f>IF(AND($AF$16,$AD$4=$AD$6,$AD$4=$AD$7,$AD$4&lt;&gt;$AD$5),W28,0)</f>
        <v>0</v>
      </c>
      <c r="AE28" s="350" t="str">
        <f>IF(AD28&gt;0,Y28,"")</f>
        <v/>
      </c>
    </row>
    <row r="29" spans="2:31" x14ac:dyDescent="0.25">
      <c r="O29" s="351" t="s">
        <v>25</v>
      </c>
      <c r="P29" t="str">
        <f>$P$6</f>
        <v>Belgien</v>
      </c>
      <c r="Q29" s="351">
        <f>SUMIFS($H$4:$H$9,$B$4:$B$9,$P29,$D$4:$D$9,"&lt;&gt;"&amp;$P$31)+SUMIFS($I$4:$I$9,$B$4:$B$9,"&lt;&gt;"&amp;$P$31,$D$4:$D$9,$P29)</f>
        <v>0</v>
      </c>
      <c r="R29" s="351">
        <f>S29-T29</f>
        <v>-5</v>
      </c>
      <c r="S29" s="351">
        <f>SUMIFS($E$4:$E$9,$B$4:$B$9,$P29,$D$4:$D$9,"&lt;&gt;"&amp;$P$31)+SUMIFS($G$4:$G$9,$B$4:$B$9,"&lt;&gt;"&amp;$P$31,$D$4:$D$9,$P29)</f>
        <v>2</v>
      </c>
      <c r="T29" s="351">
        <f>SUMIFS($G$4:$G$9,$B$4:$B$9,$P29,$D$4:$D$9,"&lt;&gt;"&amp;$P$31)+SUMIFS($E$4:$E$9,$B$4:$B$9,"&lt;&gt;"&amp;$P$31,$D$4:$D$9,$P29)</f>
        <v>7</v>
      </c>
      <c r="U29" s="351"/>
      <c r="V29" s="276">
        <f>Q29*FactorPts+(GDzero+R29)*FactorGD+S29*FactorFor</f>
        <v>45020</v>
      </c>
      <c r="W29" s="468">
        <f t="shared" ref="W29:W30" si="19">RANK(V29,V$28:V$30,1)</f>
        <v>1</v>
      </c>
      <c r="X29" s="351">
        <f>IF(AND($Q$4=$Q$6,$Q$4=$Q$7,$Q$4&lt;&gt;$Q$5),W29,0)</f>
        <v>0</v>
      </c>
      <c r="Y29" s="351" t="str">
        <f>IF(AND(V29=V28,V29&lt;&gt;V30),IF(AA29&gt;AA28,3,IF(AA29=AA28,1,0)),IF(AND(V29=V30,V29&lt;&gt;V28),IF(AC29&gt;AC30,3,IF(AC29=AC30,1,0)),""))</f>
        <v/>
      </c>
      <c r="Z29" s="350" t="str">
        <f t="shared" ref="Z29:Z30" si="20">IF(X29&gt;0,Y29,"")</f>
        <v/>
      </c>
      <c r="AA29" s="264">
        <f>$H$20</f>
        <v>2</v>
      </c>
      <c r="AB29" s="350"/>
      <c r="AC29" s="353">
        <f>$K$20</f>
        <v>0</v>
      </c>
      <c r="AD29" s="350">
        <f>IF(AND($AF$16,$AD$4=$AD$6,$AD$4=$AD$7,$AD$4&lt;&gt;$AD$5),W29,0)</f>
        <v>0</v>
      </c>
      <c r="AE29" s="350" t="str">
        <f t="shared" ref="AE29:AE30" si="21">IF(AD29&gt;0,Y29,"")</f>
        <v/>
      </c>
    </row>
    <row r="30" spans="2:31" x14ac:dyDescent="0.25">
      <c r="O30" s="351" t="s">
        <v>26</v>
      </c>
      <c r="P30" t="str">
        <f>$P$7</f>
        <v>Italien</v>
      </c>
      <c r="Q30" s="351">
        <f>SUMIFS($H$4:$H$9,$B$4:$B$9,$P30,$D$4:$D$9,"&lt;&gt;"&amp;$P$31)+SUMIFS($I$4:$I$9,$B$4:$B$9,"&lt;&gt;"&amp;$P$31,$D$4:$D$9,$P30)</f>
        <v>3</v>
      </c>
      <c r="R30" s="351">
        <f>S30-T30</f>
        <v>-1</v>
      </c>
      <c r="S30" s="351">
        <f>SUMIFS($E$4:$E$9,$B$4:$B$9,$P30,$D$4:$D$9,"&lt;&gt;"&amp;$P$31)+SUMIFS($G$4:$G$9,$B$4:$B$9,"&lt;&gt;"&amp;$P$31,$D$4:$D$9,$P30)</f>
        <v>2</v>
      </c>
      <c r="T30" s="351">
        <f>SUMIFS($G$4:$G$9,$B$4:$B$9,$P30,$D$4:$D$9,"&lt;&gt;"&amp;$P$31)+SUMIFS($E$4:$E$9,$B$4:$B$9,"&lt;&gt;"&amp;$P$31,$D$4:$D$9,$P30)</f>
        <v>3</v>
      </c>
      <c r="U30" s="351"/>
      <c r="V30" s="276">
        <f>Q30*FactorPts+(GDzero+R30)*FactorGD+S30*FactorFor</f>
        <v>30049020</v>
      </c>
      <c r="W30" s="468">
        <f t="shared" si="19"/>
        <v>2</v>
      </c>
      <c r="X30" s="351">
        <f>IF(AND($Q$4=$Q$6,$Q$4=$Q$7,$Q$4&lt;&gt;$Q$5),W30,0)</f>
        <v>0</v>
      </c>
      <c r="Y30" s="351" t="str">
        <f>IF(AND(V30=V28,V30&lt;&gt;V29),IF(AB30&gt;AB28,3,IF(AB30=AB28,1,0)),IF(AND(V30=V29,V30&lt;&gt;V28),IF(AC30&gt;AC29,3,IF(AC30=AC29,1,0)),""))</f>
        <v/>
      </c>
      <c r="Z30" s="350" t="str">
        <f t="shared" si="20"/>
        <v/>
      </c>
      <c r="AA30" s="264"/>
      <c r="AB30" s="350">
        <f>$H$21</f>
        <v>1</v>
      </c>
      <c r="AC30" s="353">
        <f>$J$21</f>
        <v>1</v>
      </c>
      <c r="AD30" s="350">
        <f>IF(AND($AF$16,$AD$4=$AD$6,$AD$4=$AD$7,$AD$4&lt;&gt;$AD$5),W30,0)</f>
        <v>0</v>
      </c>
      <c r="AE30" s="350" t="str">
        <f t="shared" si="21"/>
        <v/>
      </c>
    </row>
    <row r="31" spans="2:31" x14ac:dyDescent="0.25">
      <c r="P31" s="32" t="str">
        <f>$P$5</f>
        <v>Portugal</v>
      </c>
      <c r="Q31" s="270"/>
      <c r="R31" s="270"/>
      <c r="S31" s="270"/>
      <c r="T31" s="270"/>
      <c r="U31" s="270"/>
      <c r="V31" s="271"/>
      <c r="W31" s="271"/>
      <c r="X31" s="270"/>
      <c r="Y31" s="270"/>
      <c r="Z31" s="272"/>
      <c r="AA31" s="273"/>
      <c r="AB31" s="272"/>
      <c r="AC31" s="274"/>
      <c r="AD31" s="275"/>
      <c r="AE31" s="272"/>
    </row>
    <row r="32" spans="2:31" x14ac:dyDescent="0.25">
      <c r="Q32" s="271"/>
      <c r="R32" s="271"/>
      <c r="S32" s="271"/>
      <c r="T32" s="271"/>
      <c r="U32" s="271"/>
      <c r="V32" s="271"/>
      <c r="W32" s="271"/>
      <c r="X32" s="270"/>
      <c r="Y32" s="270"/>
      <c r="Z32" s="272"/>
      <c r="AA32" s="273"/>
      <c r="AB32" s="272"/>
      <c r="AC32" s="274"/>
      <c r="AD32" s="275"/>
      <c r="AE32" s="272"/>
    </row>
    <row r="33" spans="15:31" x14ac:dyDescent="0.25">
      <c r="O33" s="351" t="s">
        <v>24</v>
      </c>
      <c r="P33" t="str">
        <f>$P$5</f>
        <v>Portugal</v>
      </c>
      <c r="Q33" s="351">
        <f>SUMIFS($H$4:$H$9,$B$4:$B$9,$P33,$D$4:$D$9,"&lt;&gt;"&amp;$P$36)+SUMIFS($I$4:$I$9,$B$4:$B$9,"&lt;&gt;"&amp;$P$36,$D$4:$D$9,$P33)</f>
        <v>1</v>
      </c>
      <c r="R33" s="351">
        <f>S33-T33</f>
        <v>-1</v>
      </c>
      <c r="S33" s="351">
        <f>SUMIFS($E$4:$E$9,$B$4:$B$9,$P33,$D$4:$D$9,"&lt;&gt;"&amp;$P$36)+SUMIFS($G$4:$G$9,$B$4:$B$9,"&lt;&gt;"&amp;$P$36,$D$4:$D$9,$P33)</f>
        <v>2</v>
      </c>
      <c r="T33" s="351">
        <f>SUMIFS($G$4:$G$9,$B$4:$B$9,$P33,$D$4:$D$9,"&lt;&gt;"&amp;$P$36)+SUMIFS($E$4:$E$9,$B$4:$B$9,"&lt;&gt;"&amp;$P$36,$D$4:$D$9,$P33)</f>
        <v>3</v>
      </c>
      <c r="U33" s="351"/>
      <c r="V33" s="276">
        <f>Q33*FactorPts+(GDzero+R33)*FactorGD+S33*FactorFor</f>
        <v>10049020</v>
      </c>
      <c r="W33" s="351">
        <f>RANK(V33,V$33:V$35,1)</f>
        <v>1</v>
      </c>
      <c r="X33" s="351">
        <f>IF(AND($Q$5=$Q$6,$Q$5=$Q$7,$Q$5&lt;&gt;$Q$4),W33,0)</f>
        <v>0</v>
      </c>
      <c r="Y33" s="351" t="str">
        <f>IF(AND(V33=V34,V33&lt;&gt;V35),IF(AA33&gt;AA34,3,IF(AA33=AA34,1,0)),IF(AND(V33=V35,V33&lt;&gt;V34),IF(AB33&gt;AB35,3,IF(AB33=AB35,1,0)),""))</f>
        <v/>
      </c>
      <c r="Z33" s="350" t="str">
        <f>IF(X33&gt;0,Y33,"")</f>
        <v/>
      </c>
      <c r="AA33" s="264">
        <f>$J$19</f>
        <v>1</v>
      </c>
      <c r="AB33" s="350">
        <f>$K$19</f>
        <v>1</v>
      </c>
      <c r="AC33" s="353"/>
      <c r="AD33" s="350">
        <f>IF(AND($AF$16,$AD$5=$AD$6,$AD$5=$AD$7,$AD$5&lt;&gt;$AD$4),W33,0)</f>
        <v>0</v>
      </c>
      <c r="AE33" s="350" t="str">
        <f>IF(AD33&gt;0,Y33,"")</f>
        <v/>
      </c>
    </row>
    <row r="34" spans="15:31" x14ac:dyDescent="0.25">
      <c r="O34" s="351" t="s">
        <v>25</v>
      </c>
      <c r="P34" t="str">
        <f>$P$6</f>
        <v>Belgien</v>
      </c>
      <c r="Q34" s="351">
        <f>SUMIFS($H$4:$H$9,$B$4:$B$9,$P34,$D$4:$D$9,"&lt;&gt;"&amp;$P$36)+SUMIFS($I$4:$I$9,$B$4:$B$9,"&lt;&gt;"&amp;$P$36,$D$4:$D$9,$P34)</f>
        <v>3</v>
      </c>
      <c r="R34" s="351">
        <f>S34-T34</f>
        <v>0</v>
      </c>
      <c r="S34" s="351">
        <f>SUMIFS($E$4:$E$9,$B$4:$B$9,$P34,$D$4:$D$9,"&lt;&gt;"&amp;$P$36)+SUMIFS($G$4:$G$9,$B$4:$B$9,"&lt;&gt;"&amp;$P$36,$D$4:$D$9,$P34)</f>
        <v>2</v>
      </c>
      <c r="T34" s="351">
        <f>SUMIFS($G$4:$G$9,$B$4:$B$9,$P34,$D$4:$D$9,"&lt;&gt;"&amp;$P$36)+SUMIFS($E$4:$E$9,$B$4:$B$9,"&lt;&gt;"&amp;$P$36,$D$4:$D$9,$P34)</f>
        <v>2</v>
      </c>
      <c r="U34" s="351"/>
      <c r="V34" s="276">
        <f>Q34*FactorPts+(GDzero+R34)*FactorGD+S34*FactorFor</f>
        <v>30050020</v>
      </c>
      <c r="W34" s="351">
        <f>RANK(V34,V$33:V$35,1)</f>
        <v>2</v>
      </c>
      <c r="X34" s="351">
        <f>IF(AND($Q$5=$Q$6,$Q$5=$Q$7,$Q$5&lt;&gt;$Q$4),W34,0)</f>
        <v>0</v>
      </c>
      <c r="Y34" s="351" t="str">
        <f>IF(AND(V34=V33,V34&lt;&gt;V35),IF(AA34&gt;AA33,3,IF(AA34=AA33,1,0)),IF(AND(V34=V35,V34&lt;&gt;V33),IF(AC34&gt;AC35,3,IF(AC34=AC35,1,0)),""))</f>
        <v/>
      </c>
      <c r="Z34" s="350" t="str">
        <f t="shared" ref="Z34:Z35" si="22">IF(X34&gt;0,Y34,"")</f>
        <v/>
      </c>
      <c r="AA34" s="264">
        <f>$I$20</f>
        <v>2</v>
      </c>
      <c r="AB34" s="350"/>
      <c r="AC34" s="353">
        <f>$K$20</f>
        <v>0</v>
      </c>
      <c r="AD34" s="350">
        <f>IF(AND($AF$16,$AD$5=$AD$6,$AD$5=$AD$7,$AD$5&lt;&gt;$AD$4),W34,0)</f>
        <v>0</v>
      </c>
      <c r="AE34" s="350" t="str">
        <f t="shared" ref="AE34:AE35" si="23">IF(AD34&gt;0,Y34,"")</f>
        <v/>
      </c>
    </row>
    <row r="35" spans="15:31" ht="15.75" thickBot="1" x14ac:dyDescent="0.3">
      <c r="O35" s="351" t="s">
        <v>26</v>
      </c>
      <c r="P35" t="str">
        <f>$P$7</f>
        <v>Italien</v>
      </c>
      <c r="Q35" s="351">
        <f>SUMIFS($H$4:$H$9,$B$4:$B$9,$P35,$D$4:$D$9,"&lt;&gt;"&amp;$P$36)+SUMIFS($I$4:$I$9,$B$4:$B$9,"&lt;&gt;"&amp;$P$36,$D$4:$D$9,$P35)</f>
        <v>4</v>
      </c>
      <c r="R35" s="351">
        <f>S35-T35</f>
        <v>1</v>
      </c>
      <c r="S35" s="351">
        <f>SUMIFS($E$4:$E$9,$B$4:$B$9,$P35,$D$4:$D$9,"&lt;&gt;"&amp;$P$36)+SUMIFS($G$4:$G$9,$B$4:$B$9,"&lt;&gt;"&amp;$P$36,$D$4:$D$9,$P35)</f>
        <v>2</v>
      </c>
      <c r="T35" s="351">
        <f>SUMIFS($G$4:$G$9,$B$4:$B$9,$P35,$D$4:$D$9,"&lt;&gt;"&amp;$P$36)+SUMIFS($E$4:$E$9,$B$4:$B$9,"&lt;&gt;"&amp;$P$36,$D$4:$D$9,$P35)</f>
        <v>1</v>
      </c>
      <c r="U35" s="351"/>
      <c r="V35" s="276">
        <f>Q35*FactorPts+(GDzero+R35)*FactorGD+S35*FactorFor</f>
        <v>40051020</v>
      </c>
      <c r="W35" s="351">
        <f>RANK(V35,V$33:V$35,1)</f>
        <v>3</v>
      </c>
      <c r="X35" s="351">
        <f>IF(AND($Q$5=$Q$6,$Q$5=$Q$7,$Q$5&lt;&gt;$Q$4),W35,0)</f>
        <v>0</v>
      </c>
      <c r="Y35" s="351" t="str">
        <f>IF(AND(V35=V33,V35&lt;&gt;V34),IF(AB35&gt;AB33,3,IF(AB35=AB33,1,0)),IF(AND(V35=V34,V35&lt;&gt;V33),IF(AC35&gt;AC34,3,IF(AC35=AC34,1,0)),""))</f>
        <v/>
      </c>
      <c r="Z35" s="350" t="str">
        <f t="shared" si="22"/>
        <v/>
      </c>
      <c r="AA35" s="265"/>
      <c r="AB35" s="266">
        <f>$I$21</f>
        <v>1</v>
      </c>
      <c r="AC35" s="267">
        <f>$J$21</f>
        <v>1</v>
      </c>
      <c r="AD35" s="350">
        <f>IF(AND($AF$16,$AD$5=$AD$6,$AD$5=$AD$7,$AD$5&lt;&gt;$AD$4),W35,0)</f>
        <v>0</v>
      </c>
      <c r="AE35" s="350" t="str">
        <f t="shared" si="23"/>
        <v/>
      </c>
    </row>
    <row r="36" spans="15:31" x14ac:dyDescent="0.25">
      <c r="P36" s="32" t="str">
        <f>$P$4</f>
        <v>Spanien</v>
      </c>
      <c r="Q36" s="351"/>
      <c r="R36" s="351"/>
      <c r="S36" s="351"/>
      <c r="T36" s="351"/>
      <c r="U36" s="351"/>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C3951-828E-4595-BBCC-A8472F1E8F2A}">
  <sheetPr codeName="Tabelle8"/>
  <dimension ref="A1:AG36"/>
  <sheetViews>
    <sheetView workbookViewId="0"/>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351"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6"/>
      <c r="B1" s="216" t="s">
        <v>181</v>
      </c>
      <c r="C1" s="556" t="s">
        <v>19</v>
      </c>
      <c r="D1" s="45"/>
      <c r="O1" s="554"/>
    </row>
    <row r="2" spans="1:33" ht="8.25" customHeight="1" x14ac:dyDescent="0.25">
      <c r="O2" s="554"/>
    </row>
    <row r="3" spans="1:33" x14ac:dyDescent="0.25">
      <c r="B3" s="871" t="s">
        <v>169</v>
      </c>
      <c r="C3" s="871"/>
      <c r="D3" s="871"/>
      <c r="E3" s="871" t="s">
        <v>170</v>
      </c>
      <c r="F3" s="871"/>
      <c r="G3" s="871"/>
      <c r="H3" s="871" t="s">
        <v>165</v>
      </c>
      <c r="I3" s="871"/>
      <c r="J3" s="871" t="s">
        <v>716</v>
      </c>
      <c r="K3" s="871"/>
      <c r="L3" s="871"/>
      <c r="M3" s="555" t="s">
        <v>143</v>
      </c>
      <c r="N3" s="84"/>
      <c r="O3" s="44"/>
      <c r="P3" s="43"/>
      <c r="Q3" s="555" t="s">
        <v>165</v>
      </c>
      <c r="R3" s="469" t="s">
        <v>162</v>
      </c>
      <c r="S3" s="469" t="s">
        <v>163</v>
      </c>
      <c r="T3" s="469" t="s">
        <v>164</v>
      </c>
      <c r="U3" s="352" t="s">
        <v>624</v>
      </c>
      <c r="V3" s="352" t="s">
        <v>166</v>
      </c>
      <c r="W3" s="352" t="s">
        <v>167</v>
      </c>
      <c r="X3" s="352" t="s">
        <v>168</v>
      </c>
      <c r="Y3" s="352" t="s">
        <v>445</v>
      </c>
      <c r="Z3" s="352" t="s">
        <v>446</v>
      </c>
      <c r="AA3" s="352" t="s">
        <v>437</v>
      </c>
      <c r="AB3" s="352" t="s">
        <v>29</v>
      </c>
      <c r="AC3" s="352" t="s">
        <v>263</v>
      </c>
      <c r="AD3" s="352" t="s">
        <v>171</v>
      </c>
      <c r="AE3" s="352" t="s">
        <v>458</v>
      </c>
      <c r="AF3" s="352" t="s">
        <v>506</v>
      </c>
    </row>
    <row r="4" spans="1:33" x14ac:dyDescent="0.25">
      <c r="B4" s="253" t="str">
        <f>INDEX(EURO!$B$13:$L$40,1,1+(CODE($C$1)-65)*3)</f>
        <v>Dänemark</v>
      </c>
      <c r="C4" s="254" t="s">
        <v>28</v>
      </c>
      <c r="D4" s="255" t="str">
        <f>INDEX(EURO!$B$13:$L$40,1,2+(CODE($C$1)-65)*3)</f>
        <v>Schweden</v>
      </c>
      <c r="E4" s="253">
        <f>IF(OR(INDEX(EURO!$B$14:$L$41,1,1+(CODE($C$1)-65)*3)="",INDEX(EURO!$B$14:$L$41,1,2+(CODE($C$1)-65)*3)=""),"",INDEX(EURO!$B$14:$L$41,1,1+(CODE($C$1)-65)*3))</f>
        <v>0</v>
      </c>
      <c r="F4" s="254" t="s">
        <v>28</v>
      </c>
      <c r="G4" s="259">
        <f>IF(OR(INDEX(EURO!$B$14:$L$41,1,1+(CODE($C$1)-65)*3)="",INDEX(EURO!$B$14:$L$41,1,2+(CODE($C$1)-65)*3)=""),"",INDEX(EURO!$B$14:$L$41,1,2+(CODE($C$1)-65)*3))</f>
        <v>1</v>
      </c>
      <c r="H4" s="562">
        <f t="shared" ref="H4:H9" si="0">IF($M4&gt;0,IF($E4&gt;$G4,3,IF($E4=$G4,1,0)),0)</f>
        <v>0</v>
      </c>
      <c r="I4" s="562">
        <f t="shared" ref="I4:I9" si="1">IF($M4&gt;0,IF($E4&lt;$G4,3,IF($E4=$G4,1,0)),0)</f>
        <v>3</v>
      </c>
      <c r="L4" s="33"/>
      <c r="M4" s="562">
        <f t="shared" ref="M4:M9" si="2">IF(AND($E4&lt;&gt;"",$G4&lt;&gt;""),1,0)</f>
        <v>1</v>
      </c>
      <c r="N4" s="562"/>
      <c r="O4" s="562" t="s">
        <v>24</v>
      </c>
      <c r="P4" s="42" t="str">
        <f>VLOOKUP($C$1&amp;1,Groups!$B$7:$D$25,3,0)</f>
        <v>Deutschland</v>
      </c>
      <c r="Q4" s="562">
        <f>SUMIF($B$4:$B$9,P4,$H$4:$H$9)+SUMIF($D$4:$D$9,P4,$I$4:$I$9)</f>
        <v>6</v>
      </c>
      <c r="R4" s="562">
        <f>S4-T4</f>
        <v>0</v>
      </c>
      <c r="S4" s="562">
        <f>SUMIF($B$4:$B$9,$P4,$E$4:$E$9)+SUMIF($D$4:$D$9,$P4,$G$4:$G$9)</f>
        <v>5</v>
      </c>
      <c r="T4" s="562">
        <f>SUMIF($B$4:$B$9,$P4,$G$4:$G$9)+SUMIF($D$4:$D$9,$P4,$E$4:$E$9)</f>
        <v>5</v>
      </c>
      <c r="U4" s="562">
        <f>COUNTIFS($B$4:$B$9,$P4,$H$4:$H$9,"=3")+COUNTIFS($D$4:$D$9,$P4,$I$4:$I$9,"=3")</f>
        <v>2</v>
      </c>
      <c r="V4" s="306">
        <f>$Q4*FactorPts+(GDzero+$R4)*FactorGD+$S4*FactorFor+$U4*FactorWins+$W4*FactorDirC3+$X4*FactorDirC2+$Y4*FactorDirC43+$Z4*FactorDirC42+$AA4*FactorDirC42+$AB4*FactorFairPlay+$AE4*FactorPenalty+(100-$AF4)*($M$10&gt;0)*FactorRank+(8-ROW())*FactorRow</f>
        <v>60050052.000096038</v>
      </c>
      <c r="W4" s="561">
        <f>SUMIFS($X$18:$X$35,$P$18:$P$35,$P4)</f>
        <v>0</v>
      </c>
      <c r="X4" s="561">
        <f>IF($L18="",0,$L18)+SUMIFS($Z$18:$Z$35,$P$18:$P$35,$P4)</f>
        <v>0</v>
      </c>
      <c r="Y4">
        <f>SUMIFS($AD$18:$AD$35,$P$18:$P$35,$P4)</f>
        <v>0</v>
      </c>
      <c r="Z4">
        <f>SUMIFS($AE$18:$AE$35,$P$18:$P$35,$P4)</f>
        <v>0</v>
      </c>
      <c r="AA4" s="351">
        <f>IF($M18="",0,$M18)</f>
        <v>0</v>
      </c>
      <c r="AB4" s="351">
        <f>SUMIFS(FairPlayPoints1,FairPlayTeams1,$P4)+SUMIFS(FairPlayPoints2,FairPlayTeams2,$P4)</f>
        <v>0</v>
      </c>
      <c r="AC4" s="351" t="b">
        <f>(Q4+T4&gt;0)</f>
        <v>1</v>
      </c>
      <c r="AD4" s="289">
        <f>$Q4*FactorPts+(GDzero+$R4)*FactorGD+$S4*FactorFor</f>
        <v>60050050</v>
      </c>
      <c r="AE4" s="351">
        <f>IF(OR(AND($Y$11&gt;0,OR(AND($B$8=$P4,$J$8&gt;$L$8),AND($D$8=$P4,$J$8&lt;$L$8))),AND($Y$12&gt;0,OR(AND($B$9=$P4,$J$9&gt;$L$9),AND($D$9=$P4,$J$9&lt;$L$9)))),1,0)</f>
        <v>0</v>
      </c>
      <c r="AF4" s="351">
        <f>INDEX(Sprache!$D$5:$D$59,MATCH($P4,Sprache!$E$5:$E$59,0),1)</f>
        <v>4</v>
      </c>
      <c r="AG4" s="351"/>
    </row>
    <row r="5" spans="1:33" x14ac:dyDescent="0.25">
      <c r="B5" s="256" t="str">
        <f>INDEX(EURO!$B$13:$L$40,6,1+(CODE($C$1)-65)*3)</f>
        <v>Deutschland</v>
      </c>
      <c r="C5" s="257" t="s">
        <v>28</v>
      </c>
      <c r="D5" s="258" t="str">
        <f>INDEX(EURO!$B$13:$L$40,6,2+(CODE($C$1)-65)*3)</f>
        <v>Polen</v>
      </c>
      <c r="E5" s="256">
        <f>IF(OR(INDEX(EURO!$B$14:$L$41,6,1+(CODE($C$1)-65)*3)="",INDEX(EURO!$B$14:$L$41,6,2+(CODE($C$1)-65)*3)=""),"",INDEX(EURO!$B$14:$L$41,6,1+(CODE($C$1)-65)*3))</f>
        <v>2</v>
      </c>
      <c r="F5" s="257" t="s">
        <v>28</v>
      </c>
      <c r="G5" s="260">
        <f>IF(OR(INDEX(EURO!$B$14:$L$41,6,1+(CODE($C$1)-65)*3)="",INDEX(EURO!$B$14:$L$41,6,2+(CODE($C$1)-65)*3)=""),"",INDEX(EURO!$B$14:$L$41,6,2+(CODE($C$1)-65)*3))</f>
        <v>0</v>
      </c>
      <c r="H5" s="562">
        <f t="shared" si="0"/>
        <v>3</v>
      </c>
      <c r="I5" s="562">
        <f t="shared" si="1"/>
        <v>0</v>
      </c>
      <c r="L5" s="33"/>
      <c r="M5" s="562">
        <f t="shared" si="2"/>
        <v>1</v>
      </c>
      <c r="N5" s="562"/>
      <c r="O5" s="562" t="s">
        <v>25</v>
      </c>
      <c r="P5" s="42" t="str">
        <f>VLOOKUP($C$1&amp;2,Groups!$B$7:$D$25,3,0)</f>
        <v>Polen</v>
      </c>
      <c r="Q5" s="562">
        <f t="shared" ref="Q5:Q7" si="3">SUMIF($B$4:$B$9,P5,$H$4:$H$9)+SUMIF($D$4:$D$9,P5,$I$4:$I$9)</f>
        <v>3</v>
      </c>
      <c r="R5" s="562">
        <f>S5-T5</f>
        <v>-4</v>
      </c>
      <c r="S5" s="562">
        <f>SUMIF($B$4:$B$9,$P5,$E$4:$E$9)+SUMIF($D$4:$D$9,$P5,$G$4:$G$9)</f>
        <v>3</v>
      </c>
      <c r="T5" s="562">
        <f>SUMIF($B$4:$B$9,$P5,$G$4:$G$9)+SUMIF($D$4:$D$9,$P5,$E$4:$E$9)</f>
        <v>7</v>
      </c>
      <c r="U5" s="562">
        <f t="shared" ref="U5:U7" si="4">COUNTIFS($B$4:$B$9,$P5,$H$4:$H$9,"=3")+COUNTIFS($D$4:$D$9,$P5,$I$4:$I$9,"=3")</f>
        <v>1</v>
      </c>
      <c r="V5" s="306">
        <f>$Q5*FactorPts+(GDzero+$R5)*FactorGD+$S5*FactorFor+$U5*FactorWins+$W5*FactorDirC3+$X5*FactorDirC2+$Y5*FactorDirC43+$Z5*FactorDirC42+$AA5*FactorDirC42+$AB5*FactorFairPlay+$AE5*FactorPenalty+(100-$AF5)*($M$10&gt;0)*FactorRank+(8-ROW())*FactorRow</f>
        <v>30046031.00009203</v>
      </c>
      <c r="W5" s="561">
        <f t="shared" ref="W5:W7" si="5">SUMIFS($X$18:$X$35,$P$18:$P$35,$P5)</f>
        <v>0</v>
      </c>
      <c r="X5" s="561">
        <f>IF($L19="",0,$L19)+SUMIFS($Z$18:$Z$35,$P$18:$P$35,$P5)</f>
        <v>0</v>
      </c>
      <c r="Y5">
        <f t="shared" ref="Y5:Y7" si="6">SUMIFS($AD$18:$AD$35,$P$18:$P$35,$P5)</f>
        <v>0</v>
      </c>
      <c r="Z5">
        <f t="shared" ref="Z5:Z7" si="7">SUMIFS($AE$18:$AE$35,$P$18:$P$35,$P5)</f>
        <v>0</v>
      </c>
      <c r="AA5" s="351">
        <f>IF($M19="",0,$M19)</f>
        <v>0</v>
      </c>
      <c r="AB5" s="351">
        <f>SUMIFS(FairPlayPoints1,FairPlayTeams1,$P5)+SUMIFS(FairPlayPoints2,FairPlayTeams2,$P5)</f>
        <v>0</v>
      </c>
      <c r="AC5" s="351" t="b">
        <f>(Q5+T5&gt;0)</f>
        <v>1</v>
      </c>
      <c r="AD5" s="289">
        <f>$Q5*FactorPts+(GDzero+$R5)*FactorGD+$S5*FactorFor</f>
        <v>30046030</v>
      </c>
      <c r="AE5" s="351">
        <f>IF(OR(AND($Y$11&gt;0,OR(AND($B$8=$P5,$J$8&gt;$L$8),AND($D$8=$P5,$J$8&lt;$L$8))),AND($Y$12&gt;0,OR(AND($B$9=$P5,$J$9&gt;$L$9),AND($D$9=$P5,$J$9&lt;$L$9)))),1,0)</f>
        <v>0</v>
      </c>
      <c r="AF5" s="351">
        <f>INDEX(Sprache!$D$5:$D$59,MATCH($P5,Sprache!$E$5:$E$59,0),1)</f>
        <v>8</v>
      </c>
    </row>
    <row r="6" spans="1:33" x14ac:dyDescent="0.25">
      <c r="B6" s="256" t="str">
        <f>INDEX(EURO!$B$13:$L$40,11,1+(CODE($C$1)-65)*3)</f>
        <v>Deutschland</v>
      </c>
      <c r="C6" s="257" t="s">
        <v>28</v>
      </c>
      <c r="D6" s="258" t="str">
        <f>INDEX(EURO!$B$13:$L$40,11,2+(CODE($C$1)-65)*3)</f>
        <v>Dänemark</v>
      </c>
      <c r="E6" s="256">
        <f>IF(OR(INDEX(EURO!$B$14:$L$41,11,1+(CODE($C$1)-65)*3)="",INDEX(EURO!$B$14:$L$41,11,2+(CODE($C$1)-65)*3)=""),"",INDEX(EURO!$B$14:$L$41,11,1+(CODE($C$1)-65)*3))</f>
        <v>2</v>
      </c>
      <c r="F6" s="257" t="s">
        <v>28</v>
      </c>
      <c r="G6" s="260">
        <f>IF(OR(INDEX(EURO!$B$14:$L$41,11,1+(CODE($C$1)-65)*3)="",INDEX(EURO!$B$14:$L$41,11,2+(CODE($C$1)-65)*3)=""),"",INDEX(EURO!$B$14:$L$41,11,2+(CODE($C$1)-65)*3))</f>
        <v>1</v>
      </c>
      <c r="H6" s="562">
        <f t="shared" si="0"/>
        <v>3</v>
      </c>
      <c r="I6" s="562">
        <f t="shared" si="1"/>
        <v>0</v>
      </c>
      <c r="L6" s="33"/>
      <c r="M6" s="562">
        <f t="shared" si="2"/>
        <v>1</v>
      </c>
      <c r="N6" s="562"/>
      <c r="O6" s="562" t="s">
        <v>26</v>
      </c>
      <c r="P6" s="42" t="str">
        <f>VLOOKUP($C$1&amp;3,Groups!$B$7:$D$25,3,0)</f>
        <v>Dänemark</v>
      </c>
      <c r="Q6" s="562">
        <f t="shared" si="3"/>
        <v>0</v>
      </c>
      <c r="R6" s="562">
        <f>S6-T6</f>
        <v>-3</v>
      </c>
      <c r="S6" s="562">
        <f>SUMIF($B$4:$B$9,$P6,$E$4:$E$9)+SUMIF($D$4:$D$9,$P6,$G$4:$G$9)</f>
        <v>3</v>
      </c>
      <c r="T6" s="562">
        <f>SUMIF($B$4:$B$9,$P6,$G$4:$G$9)+SUMIF($D$4:$D$9,$P6,$E$4:$E$9)</f>
        <v>6</v>
      </c>
      <c r="U6" s="562">
        <f t="shared" si="4"/>
        <v>0</v>
      </c>
      <c r="V6" s="306">
        <f>$Q6*FactorPts+(GDzero+$R6)*FactorGD+$S6*FactorFor+$U6*FactorWins+$W6*FactorDirC3+$X6*FactorDirC2+$Y6*FactorDirC43+$Z6*FactorDirC42+$AA6*FactorDirC42+$AB6*FactorFairPlay+$AE6*FactorPenalty+(100-$AF6)*($M$10&gt;0)*FactorRank+(8-ROW())*FactorRow</f>
        <v>47030.000085020001</v>
      </c>
      <c r="W6" s="561">
        <f t="shared" si="5"/>
        <v>0</v>
      </c>
      <c r="X6" s="561">
        <f>IF($L20="",0,$L20)+SUMIFS($Z$18:$Z$35,$P$18:$P$35,$P6)</f>
        <v>0</v>
      </c>
      <c r="Y6">
        <f t="shared" si="6"/>
        <v>0</v>
      </c>
      <c r="Z6">
        <f t="shared" si="7"/>
        <v>0</v>
      </c>
      <c r="AA6" s="351">
        <f>IF($M20="",0,$M20)</f>
        <v>0</v>
      </c>
      <c r="AB6" s="351">
        <f>SUMIFS(FairPlayPoints1,FairPlayTeams1,$P6)+SUMIFS(FairPlayPoints2,FairPlayTeams2,$P6)</f>
        <v>0</v>
      </c>
      <c r="AC6" s="351" t="b">
        <f>(Q6+T6&gt;0)</f>
        <v>1</v>
      </c>
      <c r="AD6" s="289">
        <f>$Q6*FactorPts+(GDzero+$R6)*FactorGD+$S6*FactorFor</f>
        <v>47030</v>
      </c>
      <c r="AE6" s="351">
        <f>IF(OR(AND($Y$11&gt;0,OR(AND($B$8=$P6,$J$8&gt;$L$8),AND($D$8=$P6,$J$8&lt;$L$8))),AND($Y$12&gt;0,OR(AND($B$9=$P6,$J$9&gt;$L$9),AND($D$9=$P6,$J$9&lt;$L$9)))),1,0)</f>
        <v>0</v>
      </c>
      <c r="AF6" s="351">
        <f>INDEX(Sprache!$D$5:$D$59,MATCH($P6,Sprache!$E$5:$E$59,0),1)</f>
        <v>15</v>
      </c>
    </row>
    <row r="7" spans="1:33" x14ac:dyDescent="0.25">
      <c r="B7" s="256" t="str">
        <f>INDEX(EURO!$B$13:$L$40,16,1+(CODE($C$1)-65)*3)</f>
        <v>Polen</v>
      </c>
      <c r="C7" s="257" t="s">
        <v>28</v>
      </c>
      <c r="D7" s="258" t="str">
        <f>INDEX(EURO!$B$13:$L$40,16,2+(CODE($C$1)-65)*3)</f>
        <v>Schweden</v>
      </c>
      <c r="E7" s="256">
        <f>IF(OR(INDEX(EURO!$B$14:$L$41,16,1+(CODE($C$1)-65)*3)="",INDEX(EURO!$B$14:$L$41,16,2+(CODE($C$1)-65)*3)=""),"",INDEX(EURO!$B$14:$L$41,16,1+(CODE($C$1)-65)*3))</f>
        <v>0</v>
      </c>
      <c r="F7" s="257" t="s">
        <v>28</v>
      </c>
      <c r="G7" s="260">
        <f>IF(OR(INDEX(EURO!$B$14:$L$41,16,1+(CODE($C$1)-65)*3)="",INDEX(EURO!$B$14:$L$41,16,2+(CODE($C$1)-65)*3)=""),"",INDEX(EURO!$B$14:$L$41,16,2+(CODE($C$1)-65)*3))</f>
        <v>3</v>
      </c>
      <c r="H7" s="562">
        <f t="shared" si="0"/>
        <v>0</v>
      </c>
      <c r="I7" s="562">
        <f t="shared" si="1"/>
        <v>3</v>
      </c>
      <c r="L7" s="33"/>
      <c r="M7" s="562">
        <f t="shared" si="2"/>
        <v>1</v>
      </c>
      <c r="N7" s="562"/>
      <c r="O7" s="562" t="s">
        <v>27</v>
      </c>
      <c r="P7" s="42" t="str">
        <f>VLOOKUP($C$1&amp;4,Groups!$B$7:$D$25,3,0)</f>
        <v>Schweden</v>
      </c>
      <c r="Q7" s="562">
        <f t="shared" si="3"/>
        <v>9</v>
      </c>
      <c r="R7" s="562">
        <f>S7-T7</f>
        <v>7</v>
      </c>
      <c r="S7" s="562">
        <f>SUMIF($B$4:$B$9,$P7,$E$4:$E$9)+SUMIF($D$4:$D$9,$P7,$G$4:$G$9)</f>
        <v>8</v>
      </c>
      <c r="T7" s="562">
        <f>SUMIF($B$4:$B$9,$P7,$G$4:$G$9)+SUMIF($D$4:$D$9,$P7,$E$4:$E$9)</f>
        <v>1</v>
      </c>
      <c r="U7" s="562">
        <f t="shared" si="4"/>
        <v>3</v>
      </c>
      <c r="V7" s="306">
        <f>$Q7*FactorPts+(GDzero+$R7)*FactorGD+$S7*FactorFor+$U7*FactorWins+$W7*FactorDirC3+$X7*FactorDirC2+$Y7*FactorDirC43+$Z7*FactorDirC42+$AA7*FactorDirC42+$AB7*FactorFairPlay+$AE7*FactorPenalty+(100-$AF7)*($M$10&gt;0)*FactorRank+(8-ROW())*FactorRow</f>
        <v>90057083.000083014</v>
      </c>
      <c r="W7" s="561">
        <f t="shared" si="5"/>
        <v>0</v>
      </c>
      <c r="X7" s="561">
        <f>IF($L21="",0,$L21)+SUMIFS($Z$18:$Z$35,$P$18:$P$35,$P7)</f>
        <v>0</v>
      </c>
      <c r="Y7">
        <f t="shared" si="6"/>
        <v>0</v>
      </c>
      <c r="Z7">
        <f t="shared" si="7"/>
        <v>0</v>
      </c>
      <c r="AA7" s="351">
        <f>IF($M21="",0,$M21)</f>
        <v>0</v>
      </c>
      <c r="AB7" s="351">
        <f>SUMIFS(FairPlayPoints1,FairPlayTeams1,$P7)+SUMIFS(FairPlayPoints2,FairPlayTeams2,$P7)</f>
        <v>0</v>
      </c>
      <c r="AC7" s="351" t="b">
        <f>(Q7+T7&gt;0)</f>
        <v>1</v>
      </c>
      <c r="AD7" s="289">
        <f>$Q7*FactorPts+(GDzero+$R7)*FactorGD+$S7*FactorFor</f>
        <v>90057080</v>
      </c>
      <c r="AE7" s="351">
        <f>IF(OR(AND($Y$11&gt;0,OR(AND($B$8=$P7,$J$8&gt;$L$8),AND($D$8=$P7,$J$8&lt;$L$8))),AND($Y$12&gt;0,OR(AND($B$9=$P7,$J$9&gt;$L$9),AND($D$9=$P7,$J$9&lt;$L$9)))),1,0)</f>
        <v>0</v>
      </c>
      <c r="AF7" s="351">
        <f>INDEX(Sprache!$D$5:$D$59,MATCH($P7,Sprache!$E$5:$E$59,0),1)</f>
        <v>17</v>
      </c>
    </row>
    <row r="8" spans="1:33" x14ac:dyDescent="0.25">
      <c r="B8" s="256" t="str">
        <f>INDEX(EURO!$B$13:$L$40,21,1+(CODE($C$1)-65)*3)</f>
        <v>Schweden</v>
      </c>
      <c r="C8" s="257" t="s">
        <v>28</v>
      </c>
      <c r="D8" s="258" t="str">
        <f>INDEX(EURO!$B$13:$L$40,21,2+(CODE($C$1)-65)*3)</f>
        <v>Deutschland</v>
      </c>
      <c r="E8" s="256">
        <f>IF(OR(INDEX(EURO!$B$14:$L$41,21,1+(CODE($C$1)-65)*3)="",INDEX(EURO!$B$14:$L$41,21,2+(CODE($C$1)-65)*3)=""),"",INDEX(EURO!$B$14:$L$41,21,1+(CODE($C$1)-65)*3))</f>
        <v>4</v>
      </c>
      <c r="F8" s="257" t="s">
        <v>28</v>
      </c>
      <c r="G8" s="260">
        <f>IF(OR(INDEX(EURO!$B$14:$L$41,21,1+(CODE($C$1)-65)*3)="",INDEX(EURO!$B$14:$L$41,21,2+(CODE($C$1)-65)*3)=""),"",INDEX(EURO!$B$14:$L$41,21,2+(CODE($C$1)-65)*3))</f>
        <v>1</v>
      </c>
      <c r="H8" s="562">
        <f t="shared" si="0"/>
        <v>3</v>
      </c>
      <c r="I8" s="562">
        <f t="shared" si="1"/>
        <v>0</v>
      </c>
      <c r="J8" s="256" t="str">
        <f>IF(OR(INDEX(EURO!$B$36:$L$36,1,1+(CODE($C$1)-65)*3)="",INDEX(EURO!$B$36:$L$36,1,2+(CODE($C$1)-65)*3)=""),"",INDEX(EURO!$B$36:$L$36,1,1+(CODE($C$1)-65)*3))</f>
        <v/>
      </c>
      <c r="K8" s="257" t="s">
        <v>455</v>
      </c>
      <c r="L8" s="260" t="str">
        <f>IF(OR(INDEX(EURO!$B$36:$L$36,1,1+(CODE($C$1)-65)*3)="",INDEX(EURO!$B$36:$L$36,1,2+(CODE($C$1)-65)*3)=""),"",INDEX(EURO!$B$36:$L$36,1,2+(CODE($C$1)-65)*3))</f>
        <v/>
      </c>
      <c r="M8" s="562">
        <f t="shared" si="2"/>
        <v>1</v>
      </c>
      <c r="N8" s="562"/>
      <c r="O8" s="562"/>
      <c r="Z8" s="53"/>
    </row>
    <row r="9" spans="1:33" x14ac:dyDescent="0.25">
      <c r="B9" s="256" t="str">
        <f>INDEX(EURO!$B$13:$L$40,28,1+(CODE($C$1)-65)*3)</f>
        <v>Polen</v>
      </c>
      <c r="C9" s="257" t="s">
        <v>28</v>
      </c>
      <c r="D9" s="258" t="str">
        <f>INDEX(EURO!$B$13:$L$40,28,2+(CODE($C$1)-65)*3)</f>
        <v>Dänemark</v>
      </c>
      <c r="E9" s="256">
        <f>IF(OR(INDEX(EURO!$B$14:$L$41,28,1+(CODE($C$1)-65)*3)="",INDEX(EURO!$B$14:$L$41,28,2+(CODE($C$1)-65)*3)=""),"",INDEX(EURO!$B$14:$L$41,28,1+(CODE($C$1)-65)*3))</f>
        <v>3</v>
      </c>
      <c r="F9" s="257" t="s">
        <v>28</v>
      </c>
      <c r="G9" s="260">
        <f>IF(OR(INDEX(EURO!$B$14:$L$41,28,1+(CODE($C$1)-65)*3)="",INDEX(EURO!$B$14:$L$41,28,2+(CODE($C$1)-65)*3)=""),"",INDEX(EURO!$B$14:$L$41,28,2+(CODE($C$1)-65)*3))</f>
        <v>2</v>
      </c>
      <c r="H9" s="562">
        <f t="shared" si="0"/>
        <v>3</v>
      </c>
      <c r="I9" s="562">
        <f t="shared" si="1"/>
        <v>0</v>
      </c>
      <c r="J9" s="256" t="str">
        <f>IF(OR(INDEX(EURO!$B$43:$R$43,1,1+(CODE($C$1)-65)*3)="",INDEX(EURO!$B$43:$R$43,1,2+(CODE($C$1)-65)*3)=""),"",INDEX(EURO!$B$43:$R$43,1,1+(CODE($C$1)-65)*3))</f>
        <v/>
      </c>
      <c r="K9" s="257" t="s">
        <v>455</v>
      </c>
      <c r="L9" s="260" t="str">
        <f>IF(OR(INDEX(EURO!$B$43:$R$43,1,1+(CODE($C$1)-65)*3)="",INDEX(EURO!$B$43:$R$43,1,2+(CODE($C$1)-65)*3)=""),"",INDEX(EURO!$B$43:$R$43,1,2+(CODE($C$1)-65)*3))</f>
        <v/>
      </c>
      <c r="M9" s="562">
        <f t="shared" si="2"/>
        <v>1</v>
      </c>
      <c r="N9" s="562"/>
      <c r="O9" s="562"/>
      <c r="Z9" s="877" t="s">
        <v>443</v>
      </c>
      <c r="AA9" s="877"/>
      <c r="AB9" s="877"/>
      <c r="AC9" s="877"/>
      <c r="AD9" s="877"/>
      <c r="AE9" s="877"/>
    </row>
    <row r="10" spans="1:33" ht="15.75" thickBot="1" x14ac:dyDescent="0.3">
      <c r="L10" s="57" t="s">
        <v>160</v>
      </c>
      <c r="M10" s="59">
        <f>SUM($M$4:$M$9)</f>
        <v>6</v>
      </c>
      <c r="N10" s="133"/>
      <c r="O10" s="562"/>
      <c r="P10" s="213" t="s">
        <v>278</v>
      </c>
      <c r="Q10" s="54" t="s">
        <v>165</v>
      </c>
      <c r="R10" s="54" t="s">
        <v>162</v>
      </c>
      <c r="S10" s="54" t="s">
        <v>163</v>
      </c>
      <c r="T10" s="54" t="s">
        <v>164</v>
      </c>
      <c r="U10" s="54" t="s">
        <v>630</v>
      </c>
      <c r="V10" s="54" t="s">
        <v>166</v>
      </c>
      <c r="W10" s="54" t="s">
        <v>916</v>
      </c>
      <c r="X10" s="76" t="s">
        <v>161</v>
      </c>
      <c r="Y10" s="54" t="s">
        <v>660</v>
      </c>
      <c r="Z10" s="54" t="s">
        <v>438</v>
      </c>
      <c r="AA10" s="54" t="s">
        <v>439</v>
      </c>
      <c r="AB10" s="54" t="s">
        <v>440</v>
      </c>
      <c r="AC10" s="54" t="s">
        <v>441</v>
      </c>
      <c r="AD10" s="54" t="s">
        <v>442</v>
      </c>
      <c r="AE10" s="54" t="s">
        <v>458</v>
      </c>
    </row>
    <row r="11" spans="1:33" ht="16.5" thickTop="1" thickBot="1" x14ac:dyDescent="0.3">
      <c r="B11" s="83"/>
      <c r="C11" s="562"/>
      <c r="D11" s="83"/>
      <c r="O11" s="40" t="s">
        <v>24</v>
      </c>
      <c r="P11" s="39" t="str">
        <f t="shared" ref="P11:U12" si="8">INDEX(P$4:P$7,MATCH($V11,$V$4:$V$7,0))</f>
        <v>Schweden</v>
      </c>
      <c r="Q11" s="249">
        <f t="shared" si="8"/>
        <v>9</v>
      </c>
      <c r="R11" s="38">
        <f t="shared" si="8"/>
        <v>7</v>
      </c>
      <c r="S11" s="38">
        <f t="shared" si="8"/>
        <v>8</v>
      </c>
      <c r="T11" s="38">
        <f t="shared" si="8"/>
        <v>1</v>
      </c>
      <c r="U11" s="38">
        <f t="shared" si="8"/>
        <v>3</v>
      </c>
      <c r="V11" s="307">
        <f>LARGE($V$4:$V$7,ROW(A1))</f>
        <v>90057083.000083014</v>
      </c>
      <c r="W11" s="48" t="b">
        <f>OR($Q11&gt;0,$T11&gt;0)</f>
        <v>1</v>
      </c>
      <c r="X11" s="77">
        <f>IF(AND(OR(TRUNC($V$11,4)=TRUNC($V$12,4),TRUNC($V$11,4)=TRUNC($V$13,4),TRUNC($V$11,4)=TRUNC($V$14,4),TRUNC($V$12,4)=TRUNC($V$13,4),TRUNC($V$12,4)=TRUNC($V$14,4),TRUNC($V$13,4)=TRUNC($V$14,4)),$M$10&gt;0),1,0)</f>
        <v>0</v>
      </c>
      <c r="Y11" s="292">
        <f>IF(AND(VLOOKUP($B$8,$P$4:$AD$7,15,0)=VLOOKUP($D$8,$P$4:$AD$7,15,0),$E$8=$G$8,COUNTIF($Q$4:$Q$7,VLOOKUP($B$8,$P$4:$Q$7,2,0))=2,SUMIF($B$4:$B$9,$B$8,$M$4:$M$9)+SUMIF($D$4:$D$9,$B$8,$M$4:$M$9)=3,SUMIF($B$4:$B$9,$D$8,$M$4:$M$9)+SUMIF($D$4:$D$9,$D$8,$M$4:$M$9)=3),1,0)</f>
        <v>0</v>
      </c>
      <c r="Z11" s="281" t="b">
        <f>VLOOKUP($P11,$E$18:$M$21,8,0)&lt;&gt;""</f>
        <v>0</v>
      </c>
      <c r="AA11" s="282" t="b">
        <f>VLOOKUP($P11,$E$18:$M$21,9,0)&lt;&gt;""</f>
        <v>0</v>
      </c>
      <c r="AB11" s="283" t="b">
        <f>SUMPRODUCT(1*(LEN($Z$18:$Z$35)&gt;0)*($P$18:$P$35=$P11))&gt;0</f>
        <v>0</v>
      </c>
      <c r="AC11" s="283" t="b">
        <f>SUMPRODUCT(1*(LEN($AE$18:$AE$35)&gt;0)*($P$18:$P$35=$P11))&gt;0</f>
        <v>0</v>
      </c>
      <c r="AD11" s="401" t="str">
        <f>IF($Z11,VLOOKUP($P11,$E$18:$M$21,8,0),IF($AA11,VLOOKUP($P11,$E$18:$M$21,9,0),IF($AB11,SUMIFS($Z$18:$Z$35,$P$18:$P$35,$P11),IF($AC11,SUMIFS($AE$18:$AE$35,$P$18:$P$35,$P11),""))))</f>
        <v/>
      </c>
      <c r="AE11" s="404" t="str">
        <f>IF(OR(AND($Y$11&gt;0,OR($B$8=$P11,$D$8=$P11)),AND($Y$12&gt;0,OR($B$9=$P11,$D$9=$P11))),SUMIF($B$8:$B$9,$P11,$J$8:$J$9)+SUMIF($D$8:$D$9,$P11,$L$8:$L$9),"")</f>
        <v/>
      </c>
    </row>
    <row r="12" spans="1:33" ht="15.75" thickTop="1" x14ac:dyDescent="0.25">
      <c r="B12" s="562"/>
      <c r="C12" s="562"/>
      <c r="D12" s="562"/>
      <c r="O12" s="37" t="s">
        <v>25</v>
      </c>
      <c r="P12" s="28" t="str">
        <f t="shared" si="8"/>
        <v>Deutschland</v>
      </c>
      <c r="Q12" s="250">
        <f t="shared" si="8"/>
        <v>6</v>
      </c>
      <c r="R12" s="561">
        <f t="shared" si="8"/>
        <v>0</v>
      </c>
      <c r="S12" s="561">
        <f t="shared" si="8"/>
        <v>5</v>
      </c>
      <c r="T12" s="561">
        <f t="shared" si="8"/>
        <v>5</v>
      </c>
      <c r="U12" s="561">
        <f t="shared" si="8"/>
        <v>2</v>
      </c>
      <c r="V12" s="308">
        <f>LARGE($V$4:$V$7,ROW(A2))</f>
        <v>60050052.000096038</v>
      </c>
      <c r="W12" s="48" t="b">
        <f t="shared" ref="W12" si="9">OR($Q12&gt;0,$T12&gt;0)</f>
        <v>1</v>
      </c>
      <c r="Y12" s="292">
        <f>IF(AND(VLOOKUP($B$9,$P$4:$AD$7,15,0)=VLOOKUP($D$9,$P$4:$AD$7,15,0),$E$9=$G$9,COUNTIF($Q$4:$Q$7,VLOOKUP($B$9,$P$4:$Q$7,2,0))=2,SUMIF($B$4:$B$9,$B$9,$M$4:$M$9)+SUMIF($D$4:$D$9,$B$9,$M$4:$M$9)=3,SUMIF($B$4:$B$9,$D$9,$M$4:$M$9)+SUMIF($D$4:$D$9,$D$9,$M$4:$M$9)=3),1,0)</f>
        <v>0</v>
      </c>
      <c r="Z12" s="284" t="b">
        <f>VLOOKUP($P12,$E$18:$M$21,8,0)&lt;&gt;""</f>
        <v>0</v>
      </c>
      <c r="AA12" s="400" t="b">
        <f>VLOOKUP($P12,$E$18:$M$21,9,0)&lt;&gt;""</f>
        <v>0</v>
      </c>
      <c r="AB12" s="28" t="b">
        <f t="shared" ref="AB12:AB14" si="10">SUMPRODUCT(1*(LEN($Z$18:$Z$35)&gt;0)*($P$18:$P$35=$P12))&gt;0</f>
        <v>0</v>
      </c>
      <c r="AC12" s="28" t="b">
        <f t="shared" ref="AC12:AC14" si="11">SUMPRODUCT(1*(LEN($AE$18:$AE$35)&gt;0)*($P$18:$P$35=$P12))&gt;0</f>
        <v>0</v>
      </c>
      <c r="AD12" s="402" t="str">
        <f>IF($Z12,VLOOKUP($P12,$E$18:$M$21,8,0),IF($AA12,VLOOKUP($P12,$E$18:$M$21,9,0),IF($AB12,SUMIFS($Z$18:$Z$35,$P$18:$P$35,$P12),IF($AC12,SUMIFS($AE$18:$AE$35,$P$18:$P$35,$P12),""))))</f>
        <v/>
      </c>
      <c r="AE12" s="405" t="str">
        <f>IF(OR(AND($Y$11&gt;0,OR($B$8=$P12,$D$8=$P12)),AND($Y$12&gt;0,OR($B$9=$P12,$D$9=$P12))),SUMIF($B$8:$B$9,$P12,$J$8:$J$9)+SUMIF($D$8:$D$9,$P12,$L$8:$L$9),"")</f>
        <v/>
      </c>
    </row>
    <row r="13" spans="1:33" x14ac:dyDescent="0.25">
      <c r="B13" s="374"/>
      <c r="C13" s="374"/>
      <c r="D13" s="58"/>
      <c r="O13" s="37" t="s">
        <v>26</v>
      </c>
      <c r="P13" s="28" t="str">
        <f t="shared" ref="P13:T14" si="12">INDEX(P$4:P$7,MATCH($V13,$V$4:$V$7,0))</f>
        <v>Polen</v>
      </c>
      <c r="Q13" s="250">
        <f t="shared" si="12"/>
        <v>3</v>
      </c>
      <c r="R13" s="467">
        <f t="shared" si="12"/>
        <v>-4</v>
      </c>
      <c r="S13" s="467">
        <f t="shared" si="12"/>
        <v>3</v>
      </c>
      <c r="T13" s="467">
        <f t="shared" si="12"/>
        <v>7</v>
      </c>
      <c r="U13" s="389">
        <f t="shared" ref="U13:U14" si="13">INDEX(U$4:U$7,MATCH($V13,$V$4:$V$7,0))</f>
        <v>1</v>
      </c>
      <c r="V13" s="308">
        <f>LARGE($V$4:$V$7,ROW(A3))</f>
        <v>30046031.00009203</v>
      </c>
      <c r="W13" s="48" t="b">
        <f t="shared" ref="W13:W14" si="14">OR($Q13&gt;0,$T13&gt;0)</f>
        <v>1</v>
      </c>
      <c r="Z13" s="284" t="b">
        <f>VLOOKUP($P13,$E$18:$M$21,8,0)&lt;&gt;""</f>
        <v>0</v>
      </c>
      <c r="AA13" s="400" t="b">
        <f>VLOOKUP($P13,$E$18:$M$21,9,0)&lt;&gt;""</f>
        <v>0</v>
      </c>
      <c r="AB13" s="28" t="b">
        <f t="shared" si="10"/>
        <v>0</v>
      </c>
      <c r="AC13" s="28" t="b">
        <f t="shared" si="11"/>
        <v>0</v>
      </c>
      <c r="AD13" s="402" t="str">
        <f>IF($Z13,VLOOKUP($P13,$E$18:$M$21,8,0),IF($AA13,VLOOKUP($P13,$E$18:$M$21,9,0),IF($AB13,SUMIFS($Z$18:$Z$35,$P$18:$P$35,$P13),IF($AC13,SUMIFS($AE$18:$AE$35,$P$18:$P$35,$P13),""))))</f>
        <v/>
      </c>
      <c r="AE13" s="405" t="str">
        <f>IF(OR(AND($Y$11&gt;0,OR($B$8=$P13,$D$8=$P13)),AND($Y$12&gt;0,OR($B$9=$P13,$D$9=$P13))),SUMIF($B$8:$B$9,$P13,$J$8:$J$9)+SUMIF($D$8:$D$9,$P13,$L$8:$L$9),"")</f>
        <v/>
      </c>
    </row>
    <row r="14" spans="1:33" ht="15.75" thickBot="1" x14ac:dyDescent="0.3">
      <c r="B14" s="374"/>
      <c r="C14" s="374"/>
      <c r="D14" s="58"/>
      <c r="F14" s="468"/>
      <c r="G14" s="33"/>
      <c r="O14" s="36" t="s">
        <v>27</v>
      </c>
      <c r="P14" s="35" t="str">
        <f t="shared" si="12"/>
        <v>Dänemark</v>
      </c>
      <c r="Q14" s="251">
        <f t="shared" si="12"/>
        <v>0</v>
      </c>
      <c r="R14" s="34">
        <f t="shared" si="12"/>
        <v>-3</v>
      </c>
      <c r="S14" s="34">
        <f t="shared" si="12"/>
        <v>3</v>
      </c>
      <c r="T14" s="34">
        <f t="shared" si="12"/>
        <v>6</v>
      </c>
      <c r="U14" s="34">
        <f t="shared" si="13"/>
        <v>0</v>
      </c>
      <c r="V14" s="309">
        <f>LARGE($V$4:$V$7,ROW(A4))</f>
        <v>47030.000085020001</v>
      </c>
      <c r="W14" s="48" t="b">
        <f t="shared" si="14"/>
        <v>1</v>
      </c>
      <c r="Z14" s="285" t="b">
        <f>VLOOKUP($P14,$E$18:$M$21,8,0)&lt;&gt;""</f>
        <v>0</v>
      </c>
      <c r="AA14" s="286" t="b">
        <f>VLOOKUP($P14,$E$18:$M$21,9,0)&lt;&gt;""</f>
        <v>0</v>
      </c>
      <c r="AB14" s="287" t="b">
        <f t="shared" si="10"/>
        <v>0</v>
      </c>
      <c r="AC14" s="287" t="b">
        <f t="shared" si="11"/>
        <v>0</v>
      </c>
      <c r="AD14" s="403" t="str">
        <f>IF($Z14,VLOOKUP($P14,$E$18:$M$21,8,0),IF($AA14,VLOOKUP($P14,$E$18:$M$21,9,0),IF($AB14,SUMIFS($Z$18:$Z$35,$P$18:$P$35,$P14),IF($AC14,SUMIFS($AE$18:$AE$35,$P$18:$P$35,$P14),""))))</f>
        <v/>
      </c>
      <c r="AE14" s="406" t="str">
        <f>IF(OR(AND($Y$11&gt;0,OR($B$8=$P14,$D$8=$P14)),AND($Y$12&gt;0,OR($B$9=$P14,$D$9=$P14))),SUMIF($B$8:$B$9,$P14,$J$8:$J$9)+SUMIF($D$8:$D$9,$P14,$L$8:$L$9),"")</f>
        <v/>
      </c>
    </row>
    <row r="15" spans="1:33" ht="16.5" thickTop="1" thickBot="1" x14ac:dyDescent="0.3">
      <c r="B15" s="374"/>
      <c r="C15" s="374"/>
      <c r="D15" s="85"/>
      <c r="E15" s="28"/>
      <c r="F15" s="467"/>
      <c r="G15" s="78"/>
      <c r="H15" s="28"/>
      <c r="I15" s="28"/>
      <c r="J15" s="28"/>
      <c r="K15" s="28"/>
      <c r="L15" s="81"/>
      <c r="M15" s="54"/>
      <c r="N15" s="54"/>
      <c r="O15" s="468"/>
    </row>
    <row r="16" spans="1:33" ht="15.75" thickBot="1" x14ac:dyDescent="0.3">
      <c r="B16" s="374"/>
      <c r="C16" s="374"/>
      <c r="D16" s="84"/>
      <c r="E16" s="82"/>
      <c r="F16" s="82"/>
      <c r="G16" s="876" t="s">
        <v>427</v>
      </c>
      <c r="H16" s="876"/>
      <c r="I16" s="876"/>
      <c r="J16" s="876"/>
      <c r="K16" s="876"/>
      <c r="L16" s="876"/>
      <c r="M16" s="64"/>
      <c r="N16" s="64"/>
      <c r="O16" s="468"/>
      <c r="W16" s="867" t="s">
        <v>428</v>
      </c>
      <c r="X16" s="867"/>
      <c r="Y16" s="867"/>
      <c r="Z16" s="867"/>
      <c r="AD16" s="867" t="s">
        <v>429</v>
      </c>
      <c r="AE16" s="867"/>
      <c r="AF16" s="288" t="b">
        <f>AND($Q$4=$Q$5,$Q$4=$Q$6,$Q$4=$Q$7)</f>
        <v>0</v>
      </c>
    </row>
    <row r="17" spans="2:31" ht="16.5" thickTop="1" thickBot="1" x14ac:dyDescent="0.3">
      <c r="B17" s="374"/>
      <c r="C17" s="374"/>
      <c r="D17" s="373"/>
      <c r="E17" s="387"/>
      <c r="F17" s="387"/>
      <c r="G17" s="388"/>
      <c r="H17" s="38" t="str">
        <f>LEFT($P$4,3)</f>
        <v>Deu</v>
      </c>
      <c r="I17" s="38" t="str">
        <f>LEFT($P$5,3)</f>
        <v>Pol</v>
      </c>
      <c r="J17" s="38" t="str">
        <f>LEFT($P$6,3)</f>
        <v>Dän</v>
      </c>
      <c r="K17" s="126" t="str">
        <f>LEFT($P$7,3)</f>
        <v>Sch</v>
      </c>
      <c r="L17" s="54" t="s">
        <v>426</v>
      </c>
      <c r="M17" s="54" t="s">
        <v>435</v>
      </c>
      <c r="N17" s="54"/>
      <c r="O17" s="468"/>
      <c r="Q17" s="54" t="s">
        <v>165</v>
      </c>
      <c r="R17" s="54" t="s">
        <v>162</v>
      </c>
      <c r="S17" s="54" t="s">
        <v>163</v>
      </c>
      <c r="T17" s="54" t="s">
        <v>164</v>
      </c>
      <c r="U17" s="54"/>
      <c r="V17" s="54" t="s">
        <v>171</v>
      </c>
      <c r="W17" s="54" t="s">
        <v>625</v>
      </c>
      <c r="X17" s="64" t="s">
        <v>430</v>
      </c>
      <c r="Y17" s="54" t="s">
        <v>434</v>
      </c>
      <c r="Z17" s="54" t="s">
        <v>434</v>
      </c>
      <c r="AA17" s="868" t="s">
        <v>425</v>
      </c>
      <c r="AB17" s="868"/>
      <c r="AC17" s="868"/>
      <c r="AD17" s="64" t="s">
        <v>432</v>
      </c>
      <c r="AE17" s="54" t="s">
        <v>433</v>
      </c>
    </row>
    <row r="18" spans="2:31" ht="15.75" thickTop="1" x14ac:dyDescent="0.25">
      <c r="B18" s="351"/>
      <c r="C18" s="351"/>
      <c r="D18" s="350"/>
      <c r="E18" s="872" t="str">
        <f>$P$4</f>
        <v>Deutschland</v>
      </c>
      <c r="F18" s="873"/>
      <c r="G18" s="873"/>
      <c r="H18" s="125"/>
      <c r="I18" s="38">
        <f>SUMIFS($E$4:$E$9,$B$4:$B$9,$P$4,$D$4:$D$9,$P$5)+SUMIFS($G$4:$G$9,$B$4:$B$9,$P$5,$D$4:$D$9,$P$4)</f>
        <v>2</v>
      </c>
      <c r="J18" s="38">
        <f>SUMIFS($E$4:$E$9,$B$4:$B$9,$P$4,$D$4:$D$9,$P$6)+SUMIFS($G$4:$G$9,$B$4:$B$9,$P$6,$D$4:$D$9,$P$4)</f>
        <v>2</v>
      </c>
      <c r="K18" s="126">
        <f>SUMIFS($E$4:$E$9,$B$4:$B$9,$P$4,$D$4:$D$9,$P$7)+SUMIFS($G$4:$G$9,$B$4:$B$9,$P$7,$D$4:$D$9,$P$4)</f>
        <v>1</v>
      </c>
      <c r="L18" s="73" t="str">
        <f>IF(AND($Q$4=$Q$5,$Q$4&lt;&gt;$Q$6,$Q$4&lt;&gt;$Q$7),IF(I18&gt;H19,3,IF(I18=H19,1,0)),IF(AND($Q$4=$Q$6,$Q$4&lt;&gt;$Q$5,$Q$4&lt;&gt;$Q$7),IF(J18&gt;H20,3,IF(J18=H20,1,0)),IF(AND($Q$4=$Q$7,$Q$4&lt;&gt;$Q$5,$Q$4&lt;&gt;$Q$6),IF(K18&gt;H21,3,IF(K18=H21,1,0)),"")))</f>
        <v/>
      </c>
      <c r="M18" s="73" t="str">
        <f>IF($AF$16,IF(AND($AD$4=$AD$5,$AD$4&lt;&gt;$AD$6,$AD$4&lt;&gt;$AD$7),IF(I18&gt;H19,3,IF(I18=H19,1,0)),IF(AND($AD$4&lt;&gt;$AD$5,$AD$4=$AD$6,$AD$4&lt;&gt;$AD$7),IF(J18&gt;H20,3,IF(J18=H20,1,0)),IF(AND($AD$4&lt;&gt;$AD$5,$AD$4&lt;&gt;$AD$6,$AD$4=$AD$7),IF(K18&gt;H21,3,IF(K18=H21,1,0)),""))),"")</f>
        <v/>
      </c>
      <c r="N18" s="350"/>
      <c r="O18" s="351" t="s">
        <v>24</v>
      </c>
      <c r="P18" t="str">
        <f>$P$4</f>
        <v>Deutschland</v>
      </c>
      <c r="Q18" s="351">
        <f>SUMIFS($H$4:$H$9,$B$4:$B$9,$P18,$D$4:$D$9,"&lt;&gt;"&amp;$P$21)+SUMIFS($I$4:$I$9,$B$4:$B$9,"&lt;&gt;"&amp;$P$21,$D$4:$D$9,$P18)</f>
        <v>6</v>
      </c>
      <c r="R18" s="351">
        <f>S18-T18</f>
        <v>3</v>
      </c>
      <c r="S18" s="351">
        <f>SUMIFS($E$4:$E$9,$B$4:$B$9,$P18,$D$4:$D$9,"&lt;&gt;"&amp;$P$21)+SUMIFS($G$4:$G$9,$B$4:$B$9,"&lt;&gt;"&amp;$P$21,$D$4:$D$9,$P18)</f>
        <v>4</v>
      </c>
      <c r="T18" s="351">
        <f>SUMIFS($G$4:$G$9,$B$4:$B$9,$P18,$D$4:$D$9,"&lt;&gt;"&amp;$P$21)+SUMIFS($E$4:$E$9,$B$4:$B$9,"&lt;&gt;"&amp;$P$21,$D$4:$D$9,$P18)</f>
        <v>1</v>
      </c>
      <c r="U18" s="351"/>
      <c r="V18" s="276">
        <f>Q18*FactorPts+(GDzero+R18)*FactorGD+S18*FactorFor</f>
        <v>60053040</v>
      </c>
      <c r="W18" s="351">
        <f>RANK(V18,V$18:V$20,1)</f>
        <v>3</v>
      </c>
      <c r="X18" s="351">
        <f>IF(AND($Q$4=$Q$5,$Q$4=$Q$6,$Q$4&lt;&gt;$Q$7),W18,0)</f>
        <v>0</v>
      </c>
      <c r="Y18" s="351" t="str">
        <f>IF(AND(V18=V19,V18&lt;&gt;V20),IF(AA18&gt;AA19,3,IF(AA18=AA19,1,0)),IF(AND(V18=V20,V18&lt;&gt;V19),IF(AB18&gt;AB20,3,IF(AB18=AB20,1,0)),""))</f>
        <v/>
      </c>
      <c r="Z18" s="350" t="str">
        <f>IF(X18&gt;0,Y18,"")</f>
        <v/>
      </c>
      <c r="AA18" s="261">
        <f>$I$18</f>
        <v>2</v>
      </c>
      <c r="AB18" s="262">
        <f>$J$18</f>
        <v>2</v>
      </c>
      <c r="AC18" s="263"/>
      <c r="AD18" s="350">
        <f>IF(AND($AF$16,$AD$4=$AD$5,$AD$4=$AD$6,$AD$4&lt;&gt;$AD$7),W18,0)</f>
        <v>0</v>
      </c>
      <c r="AE18" s="350" t="str">
        <f>IF(AD18&gt;0,Y18,"")</f>
        <v/>
      </c>
    </row>
    <row r="19" spans="2:31" x14ac:dyDescent="0.25">
      <c r="B19" s="351"/>
      <c r="C19" s="351"/>
      <c r="D19" s="350"/>
      <c r="E19" s="874" t="str">
        <f>$P$5</f>
        <v>Polen</v>
      </c>
      <c r="F19" s="875"/>
      <c r="G19" s="875"/>
      <c r="H19" s="37">
        <f>SUMIFS($E$4:$E$9,$B$4:$B$9,$P$5,$D$4:$D$9,$P$4)+SUMIFS($G$4:$G$9,$B$4:$B$9,$P$4,$D$4:$D$9,$P$5)</f>
        <v>0</v>
      </c>
      <c r="I19" s="79"/>
      <c r="J19" s="350">
        <f>SUMIFS($E$4:$E$9,$B$4:$B$9,$P$5,$D$4:$D$9,$P$6)+SUMIFS($G$4:$G$9,$B$4:$B$9,$P$6,$D$4:$D$9,$P$5)</f>
        <v>3</v>
      </c>
      <c r="K19" s="55">
        <f>SUMIFS($E$4:$E$9,$B$4:$B$9,$P$5,$D$4:$D$9,$P$7)+SUMIFS($G$4:$G$9,$B$4:$B$9,$P$7,$D$4:$D$9,$P$5)</f>
        <v>0</v>
      </c>
      <c r="L19" s="74" t="str">
        <f>IF(AND($Q$5=$Q$4,$Q$5&lt;&gt;$Q$6,$Q$5&lt;&gt;$Q$7),IF(H19&gt;I18,3,IF(H19=I18,1,0)),IF(AND($Q$5=$Q$6,$Q$5&lt;&gt;$Q$4,$Q$5&lt;&gt;$Q$7),IF(J19&gt;I20,3,IF(J19=I20,1,0)),IF(AND($Q$5=$Q$7,$Q$5&lt;&gt;$Q$4,$Q$5&lt;&gt;$Q$6),IF(K19&gt;I21,3,IF(K19=I21,1,0)),"")))</f>
        <v/>
      </c>
      <c r="M19" s="74" t="str">
        <f>IF($AF$16,IF(AND($AD$5=$AD$4,$AD$5&lt;&gt;$AD$6,$AD$5&lt;&gt;$AD$7),IF(H19&gt;I18,3,IF(H19=I18,1,0)),IF(AND($AD$5&lt;&gt;$AD$4,$AD$5=$AD$6,$AD$5&lt;&gt;$AD$7),IF(J19&gt;I20,3,IF(J19=I20,1,0)),IF(AND($AD$5&lt;&gt;$AD$4,$AD$5&lt;&gt;$AD$6,$AD$5=$AD$7),IF(K19&gt;I21,3,IF(K19=I21,1,0)),""))),"")</f>
        <v/>
      </c>
      <c r="N19" s="350"/>
      <c r="O19" s="351" t="s">
        <v>25</v>
      </c>
      <c r="P19" t="str">
        <f>$P$5</f>
        <v>Polen</v>
      </c>
      <c r="Q19" s="351">
        <f>SUMIFS($H$4:$H$9,$B$4:$B$9,$P19,$D$4:$D$9,"&lt;&gt;"&amp;$P$21)+SUMIFS($I$4:$I$9,$B$4:$B$9,"&lt;&gt;"&amp;$P$21,$D$4:$D$9,$P19)</f>
        <v>3</v>
      </c>
      <c r="R19" s="351">
        <f>S19-T19</f>
        <v>-1</v>
      </c>
      <c r="S19" s="351">
        <f>SUMIFS($E$4:$E$9,$B$4:$B$9,$P19,$D$4:$D$9,"&lt;&gt;"&amp;$P$21)+SUMIFS($G$4:$G$9,$B$4:$B$9,"&lt;&gt;"&amp;$P$21,$D$4:$D$9,$P19)</f>
        <v>3</v>
      </c>
      <c r="T19" s="351">
        <f>SUMIFS($G$4:$G$9,$B$4:$B$9,$P19,$D$4:$D$9,"&lt;&gt;"&amp;$P$21)+SUMIFS($E$4:$E$9,$B$4:$B$9,"&lt;&gt;"&amp;$P$21,$D$4:$D$9,$P19)</f>
        <v>4</v>
      </c>
      <c r="U19" s="351"/>
      <c r="V19" s="276">
        <f>Q19*FactorPts+(GDzero+R19)*FactorGD+S19*FactorFor</f>
        <v>30049030</v>
      </c>
      <c r="W19" s="351">
        <f>RANK(V19,V$18:V$20,1)</f>
        <v>2</v>
      </c>
      <c r="X19" s="351">
        <f>IF(AND($Q$4=$Q$5,$Q$4=$Q$6,$Q$4&lt;&gt;$Q$7),W19,0)</f>
        <v>0</v>
      </c>
      <c r="Y19" s="351" t="str">
        <f>IF(AND(V19=V18,V19&lt;&gt;V20),IF(AA19&gt;AA18,3,IF(AA19=AA18,1,0)),IF(AND(V19=V20,V19&lt;&gt;V18),IF(AC19&gt;AC20,3,IF(AC19=AC20,1,0)),""))</f>
        <v/>
      </c>
      <c r="Z19" s="350" t="str">
        <f t="shared" ref="Z19:Z20" si="15">IF(X19&gt;0,Y19,"")</f>
        <v/>
      </c>
      <c r="AA19" s="264">
        <f>$H$19</f>
        <v>0</v>
      </c>
      <c r="AB19" s="350"/>
      <c r="AC19" s="353">
        <f>$J$19</f>
        <v>3</v>
      </c>
      <c r="AD19" s="350">
        <f>IF(AND($AF$16,$AD$4=$AD$5,$AD$4=$AD$6,$AD$4&lt;&gt;$AD$7),W19,0)</f>
        <v>0</v>
      </c>
      <c r="AE19" s="350" t="str">
        <f t="shared" ref="AE19:AE20" si="16">IF(AD19&gt;0,Y19,"")</f>
        <v/>
      </c>
    </row>
    <row r="20" spans="2:31" x14ac:dyDescent="0.25">
      <c r="D20" s="28"/>
      <c r="E20" s="874" t="str">
        <f>$P$6</f>
        <v>Dänemark</v>
      </c>
      <c r="F20" s="875"/>
      <c r="G20" s="875"/>
      <c r="H20" s="37">
        <f>SUMIFS($E$4:$E$9,$B$4:$B$9,$P$6,$D$4:$D$9,$P$4)+SUMIFS($G$4:$G$9,$B$4:$B$9,$P$4,$D$4:$D$9,$P$6)</f>
        <v>1</v>
      </c>
      <c r="I20" s="350">
        <f>SUMIFS($E$4:$E$9,$B$4:$B$9,$P$6,$D$4:$D$9,$P$5)+SUMIFS($G$4:$G$9,$B$4:$B$9,$P$5,$D$4:$D$9,$P$6)</f>
        <v>2</v>
      </c>
      <c r="J20" s="79"/>
      <c r="K20" s="55">
        <f>SUMIFS($E$4:$E$9,$B$4:$B$9,$P$6,$D$4:$D$9,$P$7)+SUMIFS($G$4:$G$9,$B$4:$B$9,$P$7,$D$4:$D$9,$P$6)</f>
        <v>0</v>
      </c>
      <c r="L20" s="74" t="str">
        <f>IF(AND($Q$6=$Q$4,$Q$6&lt;&gt;$Q$5,$Q$6&lt;&gt;$Q$7),IF(H20&gt;J18,3,IF(H20=J18,1,0)),IF(AND($Q$6=$Q$5,$Q$6&lt;&gt;$Q$4,$Q$6&lt;&gt;$Q$7),IF(I20&gt;J19,3,IF(I20=J19,1,0)),IF(AND($Q$6=$Q$7,$Q$6&lt;&gt;$Q$4,$Q$6&lt;&gt;$Q$5),IF(K20&gt;J21,3,IF(K20=J21,1,0)),"")))</f>
        <v/>
      </c>
      <c r="M20" s="74" t="str">
        <f>IF($AF$16,IF(AND($AD$6=$AD$4,$AD$6&lt;&gt;$AD$5,$AD$6&lt;&gt;$AD$7),IF(H20&gt;J18,3,IF(H20=J18,1,0)),IF(AND($AD$6&lt;&gt;$AD$4,$AD$6=$AD$5,$AD$6&lt;&gt;$AD$7),IF(I20&gt;J19,3,IF(I20=J19,1,0)),IF(AND($AD$6&lt;&gt;$AD$4,$AD$6&lt;&gt;$AD$5,$AD$6=$AD$7),IF(K20&gt;J21,3,IF(K20=J21,1,0)),""))),"")</f>
        <v/>
      </c>
      <c r="N20" s="350"/>
      <c r="O20" s="351" t="s">
        <v>26</v>
      </c>
      <c r="P20" t="str">
        <f>$P$6</f>
        <v>Dänemark</v>
      </c>
      <c r="Q20" s="351">
        <f>SUMIFS($H$4:$H$9,$B$4:$B$9,$P20,$D$4:$D$9,"&lt;&gt;"&amp;$P$21)+SUMIFS($I$4:$I$9,$B$4:$B$9,"&lt;&gt;"&amp;$P$21,$D$4:$D$9,$P20)</f>
        <v>0</v>
      </c>
      <c r="R20" s="351">
        <f>S20-T20</f>
        <v>-2</v>
      </c>
      <c r="S20" s="351">
        <f>SUMIFS($E$4:$E$9,$B$4:$B$9,$P20,$D$4:$D$9,"&lt;&gt;"&amp;$P$21)+SUMIFS($G$4:$G$9,$B$4:$B$9,"&lt;&gt;"&amp;$P$21,$D$4:$D$9,$P20)</f>
        <v>3</v>
      </c>
      <c r="T20" s="351">
        <f>SUMIFS($G$4:$G$9,$B$4:$B$9,$P20,$D$4:$D$9,"&lt;&gt;"&amp;$P$21)+SUMIFS($E$4:$E$9,$B$4:$B$9,"&lt;&gt;"&amp;$P$21,$D$4:$D$9,$P20)</f>
        <v>5</v>
      </c>
      <c r="U20" s="351"/>
      <c r="V20" s="276">
        <f>Q20*FactorPts+(GDzero+R20)*FactorGD+S20*FactorFor</f>
        <v>48030</v>
      </c>
      <c r="W20" s="351">
        <f>RANK(V20,V$18:V$20,1)</f>
        <v>1</v>
      </c>
      <c r="X20" s="351">
        <f>IF(AND($Q$4=$Q$5,$Q$4=$Q$6,$Q$4&lt;&gt;$Q$7),W20,0)</f>
        <v>0</v>
      </c>
      <c r="Y20" s="351" t="str">
        <f>IF(AND(V20=V18,V20&lt;&gt;V19),IF(AB20&gt;AB18,3,IF(AB20=AB18,1,0)),IF(AND(V20=V19,V20&lt;&gt;V18),IF(AC20&gt;AC19,3,IF(AC20=AC19,1,0)),""))</f>
        <v/>
      </c>
      <c r="Z20" s="350" t="str">
        <f t="shared" si="15"/>
        <v/>
      </c>
      <c r="AA20" s="264"/>
      <c r="AB20" s="350">
        <f>$H$20</f>
        <v>1</v>
      </c>
      <c r="AC20" s="353">
        <f>$I$20</f>
        <v>2</v>
      </c>
      <c r="AD20" s="350">
        <f>IF(AND($AF$16,$AD$4=$AD$5,$AD$4=$AD$6,$AD$4&lt;&gt;$AD$7),W20,0)</f>
        <v>0</v>
      </c>
      <c r="AE20" s="350" t="str">
        <f t="shared" si="16"/>
        <v/>
      </c>
    </row>
    <row r="21" spans="2:31" ht="15.75" thickBot="1" x14ac:dyDescent="0.3">
      <c r="B21" s="47"/>
      <c r="C21" s="48"/>
      <c r="D21" s="49"/>
      <c r="E21" s="869" t="str">
        <f>$P$7</f>
        <v>Schweden</v>
      </c>
      <c r="F21" s="870"/>
      <c r="G21" s="870"/>
      <c r="H21" s="36">
        <f>SUMIFS($E$4:$E$9,$B$4:$B$9,$P$7,$D$4:$D$9,$P$4)+SUMIFS($G$4:$G$9,$B$4:$B$9,$P$4,$D$4:$D$9,$P$7)</f>
        <v>4</v>
      </c>
      <c r="I21" s="34">
        <f>SUMIFS($E$4:$E$9,$B$4:$B$9,$P$7,$D$4:$D$9,$P$5)+SUMIFS($G$4:$G$9,$B$4:$B$9,$P$5,$D$4:$D$9,$P$7)</f>
        <v>3</v>
      </c>
      <c r="J21" s="34">
        <f>SUMIFS($E$4:$E$9,$B$4:$B$9,$P$7,$D$4:$D$9,$P$6)+SUMIFS($G$4:$G$9,$B$4:$B$9,$P$6,$D$4:$D$9,$P$7)</f>
        <v>1</v>
      </c>
      <c r="K21" s="80"/>
      <c r="L21" s="75" t="str">
        <f>IF(AND($Q$7=$Q$4,$Q$7&lt;&gt;$Q$5,$Q$7&lt;&gt;$Q$6),IF(H21&gt;K18,3,IF(H21=K18,1,0)),IF(AND($Q$7=$Q$5,$Q$7&lt;&gt;$Q$4,$Q$7&lt;&gt;$Q$6),IF(I21&gt;K19,3,IF(I21=K19,1,0)),IF(AND($Q$7=$Q$6,$Q$7&lt;&gt;$Q$4,$Q$7&lt;&gt;$Q$5),IF(J21&gt;K20,3,IF(J21=K20,1,0)),"")))</f>
        <v/>
      </c>
      <c r="M21" s="75" t="str">
        <f>IF($AF$16,IF(AND($AD$7=$AD$4,$AD$7&lt;&gt;$AD$5,$AD$7&lt;&gt;$AD$6),IF(H21&gt;K18,3,IF(H21=K18,1,0)),IF(AND($AD$7&lt;&gt;$AD$4,$AD$7=$AD$5,$AD$7&lt;&gt;$AD$6),IF(I21&gt;K19,3,IF(I21=K19,1,0)),IF(AND($AD$7&lt;&gt;$AD$4,$AD$7&lt;&gt;$AD$5,$AD$7=$AD$6),IF(J21&gt;K20,3,IF(J21=K20,1,0)),""))),"")</f>
        <v/>
      </c>
      <c r="N21" s="350"/>
      <c r="P21" s="32" t="str">
        <f>$P$7</f>
        <v>Schweden</v>
      </c>
      <c r="Q21" s="270"/>
      <c r="R21" s="270"/>
      <c r="S21" s="270"/>
      <c r="T21" s="270"/>
      <c r="U21" s="270"/>
      <c r="V21" s="271"/>
      <c r="W21" s="271"/>
      <c r="X21" s="270"/>
      <c r="Y21" s="270"/>
      <c r="Z21" s="272"/>
      <c r="AA21" s="273"/>
      <c r="AB21" s="272"/>
      <c r="AC21" s="274"/>
      <c r="AD21" s="275"/>
      <c r="AE21" s="272"/>
    </row>
    <row r="22" spans="2:31" ht="15.75" thickTop="1" x14ac:dyDescent="0.25">
      <c r="B22" s="47"/>
      <c r="C22" s="48"/>
      <c r="D22" s="49"/>
      <c r="F22" s="351"/>
      <c r="G22" s="33"/>
      <c r="L22" s="54"/>
      <c r="Q22" s="271"/>
      <c r="R22" s="271"/>
      <c r="S22" s="271"/>
      <c r="T22" s="271"/>
      <c r="U22" s="271"/>
      <c r="V22" s="271"/>
      <c r="W22" s="271"/>
      <c r="X22" s="270"/>
      <c r="Y22" s="270"/>
      <c r="Z22" s="272"/>
      <c r="AA22" s="273"/>
      <c r="AB22" s="272"/>
      <c r="AC22" s="274"/>
      <c r="AD22" s="275"/>
      <c r="AE22" s="272"/>
    </row>
    <row r="23" spans="2:31" x14ac:dyDescent="0.25">
      <c r="B23" s="41"/>
      <c r="C23" s="351"/>
      <c r="O23" s="351" t="s">
        <v>24</v>
      </c>
      <c r="P23" t="str">
        <f>$P$4</f>
        <v>Deutschland</v>
      </c>
      <c r="Q23" s="351">
        <f>SUMIFS($H$4:$H$9,$B$4:$B$9,$P23,$D$4:$D$9,"&lt;&gt;"&amp;$P$26)+SUMIFS($I$4:$I$9,$B$4:$B$9,"&lt;&gt;"&amp;$P$26,$D$4:$D$9,$P23)</f>
        <v>3</v>
      </c>
      <c r="R23" s="351">
        <f>S23-T23</f>
        <v>-1</v>
      </c>
      <c r="S23" s="351">
        <f>SUMIFS($E$4:$E$9,$B$4:$B$9,$P23,$D$4:$D$9,"&lt;&gt;"&amp;$P$26)+SUMIFS($G$4:$G$9,$B$4:$B$9,"&lt;&gt;"&amp;$P$26,$D$4:$D$9,$P23)</f>
        <v>3</v>
      </c>
      <c r="T23" s="351">
        <f>SUMIFS($G$4:$G$9,$B$4:$B$9,$P23,$D$4:$D$9,"&lt;&gt;"&amp;$P$26)+SUMIFS($E$4:$E$9,$B$4:$B$9,"&lt;&gt;"&amp;$P$26,$D$4:$D$9,$P23)</f>
        <v>4</v>
      </c>
      <c r="U23" s="351"/>
      <c r="V23" s="276">
        <f>Q23*FactorPts+(GDzero+R23)*FactorGD+S23*FactorFor</f>
        <v>30049030</v>
      </c>
      <c r="W23" s="351">
        <f>RANK(V23,V$23:V$25,1)</f>
        <v>2</v>
      </c>
      <c r="X23" s="351">
        <f>IF(AND($Q$4=$Q$5,$Q$4=$Q$7,$Q$4&lt;&gt;$Q$6),W23,0)</f>
        <v>0</v>
      </c>
      <c r="Y23" s="351" t="str">
        <f>IF(AND(V23=V24,V23&lt;&gt;V25),IF(AA23&gt;AA24,3,IF(AA23=AA24,1,0)),IF(AND(V23=V25,V23&lt;&gt;V24),IF(AB23&gt;AB25,3,IF(AB23=AB25,1,0)),""))</f>
        <v/>
      </c>
      <c r="Z23" s="350" t="str">
        <f>IF(X23&gt;0,Y23,"")</f>
        <v/>
      </c>
      <c r="AA23" s="264">
        <f>$I$18</f>
        <v>2</v>
      </c>
      <c r="AB23" s="350">
        <f>$K$18</f>
        <v>1</v>
      </c>
      <c r="AC23" s="353"/>
      <c r="AD23" s="350">
        <f>IF(AND($AF$16,$AD$4=$AD$5,$AD$4=$AD$7,$AD$4&lt;&gt;$AD$6),W23,0)</f>
        <v>0</v>
      </c>
      <c r="AE23" s="350" t="str">
        <f>IF(AD23&gt;0,Y23,"")</f>
        <v/>
      </c>
    </row>
    <row r="24" spans="2:31" x14ac:dyDescent="0.25">
      <c r="B24" s="41"/>
      <c r="C24" s="351"/>
      <c r="O24" s="351" t="s">
        <v>25</v>
      </c>
      <c r="P24" t="str">
        <f>$P$5</f>
        <v>Polen</v>
      </c>
      <c r="Q24" s="351">
        <f>SUMIFS($H$4:$H$9,$B$4:$B$9,$P24,$D$4:$D$9,"&lt;&gt;"&amp;$P$26)+SUMIFS($I$4:$I$9,$B$4:$B$9,"&lt;&gt;"&amp;$P$26,$D$4:$D$9,$P24)</f>
        <v>0</v>
      </c>
      <c r="R24" s="351">
        <f>S24-T24</f>
        <v>-5</v>
      </c>
      <c r="S24" s="351">
        <f>SUMIFS($E$4:$E$9,$B$4:$B$9,$P24,$D$4:$D$9,"&lt;&gt;"&amp;$P$26)+SUMIFS($G$4:$G$9,$B$4:$B$9,"&lt;&gt;"&amp;$P$26,$D$4:$D$9,$P24)</f>
        <v>0</v>
      </c>
      <c r="T24" s="351">
        <f>SUMIFS($G$4:$G$9,$B$4:$B$9,$P24,$D$4:$D$9,"&lt;&gt;"&amp;$P$26)+SUMIFS($E$4:$E$9,$B$4:$B$9,"&lt;&gt;"&amp;$P$26,$D$4:$D$9,$P24)</f>
        <v>5</v>
      </c>
      <c r="U24" s="351"/>
      <c r="V24" s="276">
        <f>Q24*FactorPts+(GDzero+R24)*FactorGD+S24*FactorFor</f>
        <v>45000</v>
      </c>
      <c r="W24" s="351">
        <f>RANK(V24,V$23:V$25,1)</f>
        <v>1</v>
      </c>
      <c r="X24" s="351">
        <f>IF(AND($Q$4=$Q$5,$Q$4=$Q$7,$Q$4&lt;&gt;$Q$6),W24,0)</f>
        <v>0</v>
      </c>
      <c r="Y24" s="351" t="str">
        <f>IF(AND(V24=V23,V24&lt;&gt;V25),IF(AA24&gt;AA23,3,IF(AA24=AA23,1,0)),IF(AND(V24=V25,V24&lt;&gt;V23),IF(AC24&gt;AC25,3,IF(AC24=AC25,1,0)),""))</f>
        <v/>
      </c>
      <c r="Z24" s="350" t="str">
        <f t="shared" ref="Z24:Z25" si="17">IF(X24&gt;0,Y24,"")</f>
        <v/>
      </c>
      <c r="AA24" s="264">
        <f>$H$19</f>
        <v>0</v>
      </c>
      <c r="AB24" s="350"/>
      <c r="AC24" s="353">
        <f>$K$19</f>
        <v>0</v>
      </c>
      <c r="AD24" s="350">
        <f>IF(AND($AF$16,$AD$4=$AD$5,$AD$4=$AD$7,$AD$4&lt;&gt;$AD$6),W24,0)</f>
        <v>0</v>
      </c>
      <c r="AE24" s="350" t="str">
        <f t="shared" ref="AE24:AE25" si="18">IF(AD24&gt;0,Y24,"")</f>
        <v/>
      </c>
    </row>
    <row r="25" spans="2:31" x14ac:dyDescent="0.25">
      <c r="B25" s="41"/>
      <c r="C25" s="351"/>
      <c r="O25" s="351" t="s">
        <v>26</v>
      </c>
      <c r="P25" t="str">
        <f>$P$7</f>
        <v>Schweden</v>
      </c>
      <c r="Q25" s="351">
        <f>SUMIFS($H$4:$H$9,$B$4:$B$9,$P25,$D$4:$D$9,"&lt;&gt;"&amp;$P$26)+SUMIFS($I$4:$I$9,$B$4:$B$9,"&lt;&gt;"&amp;$P$26,$D$4:$D$9,$P25)</f>
        <v>6</v>
      </c>
      <c r="R25" s="351">
        <f>S25-T25</f>
        <v>6</v>
      </c>
      <c r="S25" s="351">
        <f>SUMIFS($E$4:$E$9,$B$4:$B$9,$P25,$D$4:$D$9,"&lt;&gt;"&amp;$P$26)+SUMIFS($G$4:$G$9,$B$4:$B$9,"&lt;&gt;"&amp;$P$26,$D$4:$D$9,$P25)</f>
        <v>7</v>
      </c>
      <c r="T25" s="351">
        <f>SUMIFS($G$4:$G$9,$B$4:$B$9,$P25,$D$4:$D$9,"&lt;&gt;"&amp;$P$26)+SUMIFS($E$4:$E$9,$B$4:$B$9,"&lt;&gt;"&amp;$P$26,$D$4:$D$9,$P25)</f>
        <v>1</v>
      </c>
      <c r="U25" s="351"/>
      <c r="V25" s="276">
        <f>Q25*FactorPts+(GDzero+R25)*FactorGD+S25*FactorFor</f>
        <v>60056070</v>
      </c>
      <c r="W25" s="351">
        <f>RANK(V25,V$23:V$25,1)</f>
        <v>3</v>
      </c>
      <c r="X25" s="351">
        <f>IF(AND($Q$4=$Q$5,$Q$4=$Q$7,$Q$4&lt;&gt;$Q$6),W25,0)</f>
        <v>0</v>
      </c>
      <c r="Y25" s="351" t="str">
        <f>IF(AND(V25=V23,V25&lt;&gt;V24),IF(AB25&gt;AB23,3,IF(AB25=AB23,1,0)),IF(AND(V25=V24,V25&lt;&gt;V23),IF(AC25&gt;AC24,3,IF(AC25=AC24,1,0)),""))</f>
        <v/>
      </c>
      <c r="Z25" s="350" t="str">
        <f t="shared" si="17"/>
        <v/>
      </c>
      <c r="AA25" s="264"/>
      <c r="AB25" s="350">
        <f>$H$21</f>
        <v>4</v>
      </c>
      <c r="AC25" s="353">
        <f>$I$21</f>
        <v>3</v>
      </c>
      <c r="AD25" s="350">
        <f>IF(AND($AF$16,$AD$4=$AD$5,$AD$4=$AD$7,$AD$4&lt;&gt;$AD$6),W25,0)</f>
        <v>0</v>
      </c>
      <c r="AE25" s="350" t="str">
        <f t="shared" si="18"/>
        <v/>
      </c>
    </row>
    <row r="26" spans="2:31" x14ac:dyDescent="0.25">
      <c r="B26" s="41"/>
      <c r="C26" s="351"/>
      <c r="P26" s="32" t="str">
        <f>$P$6</f>
        <v>Dänemark</v>
      </c>
      <c r="Q26" s="270"/>
      <c r="R26" s="270"/>
      <c r="S26" s="270"/>
      <c r="T26" s="270"/>
      <c r="U26" s="270"/>
      <c r="V26" s="271"/>
      <c r="W26" s="271"/>
      <c r="X26" s="270"/>
      <c r="Y26" s="270"/>
      <c r="Z26" s="272"/>
      <c r="AA26" s="273"/>
      <c r="AB26" s="272"/>
      <c r="AC26" s="274"/>
      <c r="AD26" s="275"/>
      <c r="AE26" s="272"/>
    </row>
    <row r="27" spans="2:31" x14ac:dyDescent="0.25">
      <c r="Q27" s="271"/>
      <c r="R27" s="271"/>
      <c r="S27" s="271"/>
      <c r="T27" s="271"/>
      <c r="U27" s="271"/>
      <c r="V27" s="271"/>
      <c r="W27" s="271"/>
      <c r="X27" s="270"/>
      <c r="Y27" s="270"/>
      <c r="Z27" s="272"/>
      <c r="AA27" s="273"/>
      <c r="AB27" s="272"/>
      <c r="AC27" s="274"/>
      <c r="AD27" s="275"/>
      <c r="AE27" s="272"/>
    </row>
    <row r="28" spans="2:31" x14ac:dyDescent="0.25">
      <c r="O28" s="351" t="s">
        <v>24</v>
      </c>
      <c r="P28" t="str">
        <f>$P$4</f>
        <v>Deutschland</v>
      </c>
      <c r="Q28" s="351">
        <f>SUMIFS($H$4:$H$9,$B$4:$B$9,$P28,$D$4:$D$9,"&lt;&gt;"&amp;$P$31)+SUMIFS($I$4:$I$9,$B$4:$B$9,"&lt;&gt;"&amp;$P$31,$D$4:$D$9,$P28)</f>
        <v>3</v>
      </c>
      <c r="R28" s="351">
        <f>S28-T28</f>
        <v>-2</v>
      </c>
      <c r="S28" s="351">
        <f>SUMIFS($E$4:$E$9,$B$4:$B$9,$P28,$D$4:$D$9,"&lt;&gt;"&amp;$P$31)+SUMIFS($G$4:$G$9,$B$4:$B$9,"&lt;&gt;"&amp;$P$31,$D$4:$D$9,$P28)</f>
        <v>3</v>
      </c>
      <c r="T28" s="351">
        <f>SUMIFS($G$4:$G$9,$B$4:$B$9,$P28,$D$4:$D$9,"&lt;&gt;"&amp;$P$31)+SUMIFS($E$4:$E$9,$B$4:$B$9,"&lt;&gt;"&amp;$P$31,$D$4:$D$9,$P28)</f>
        <v>5</v>
      </c>
      <c r="U28" s="351"/>
      <c r="V28" s="276">
        <f>Q28*FactorPts+(GDzero+R28)*FactorGD+S28*FactorFor</f>
        <v>30048030</v>
      </c>
      <c r="W28" s="468">
        <f>RANK(V28,V$28:V$30,1)</f>
        <v>2</v>
      </c>
      <c r="X28" s="351">
        <f>IF(AND($Q$4=$Q$6,$Q$4=$Q$7,$Q$4&lt;&gt;$Q$5),W28,0)</f>
        <v>0</v>
      </c>
      <c r="Y28" s="351" t="str">
        <f>IF(AND(V28=V29,V28&lt;&gt;V30),IF(AA28&gt;AA29,3,IF(AA28=AA29,1,0)),IF(AND(V28=V30,V28&lt;&gt;V29),IF(AB28&gt;AB30,3,IF(AB28=AB30,1,0)),""))</f>
        <v/>
      </c>
      <c r="Z28" s="350" t="str">
        <f>IF(X28&gt;0,Y28,"")</f>
        <v/>
      </c>
      <c r="AA28" s="264">
        <f>$J$18</f>
        <v>2</v>
      </c>
      <c r="AB28" s="350">
        <f>$K$18</f>
        <v>1</v>
      </c>
      <c r="AC28" s="353"/>
      <c r="AD28" s="350">
        <f>IF(AND($AF$16,$AD$4=$AD$6,$AD$4=$AD$7,$AD$4&lt;&gt;$AD$5),W28,0)</f>
        <v>0</v>
      </c>
      <c r="AE28" s="350" t="str">
        <f>IF(AD28&gt;0,Y28,"")</f>
        <v/>
      </c>
    </row>
    <row r="29" spans="2:31" x14ac:dyDescent="0.25">
      <c r="O29" s="351" t="s">
        <v>25</v>
      </c>
      <c r="P29" t="str">
        <f>$P$6</f>
        <v>Dänemark</v>
      </c>
      <c r="Q29" s="351">
        <f>SUMIFS($H$4:$H$9,$B$4:$B$9,$P29,$D$4:$D$9,"&lt;&gt;"&amp;$P$31)+SUMIFS($I$4:$I$9,$B$4:$B$9,"&lt;&gt;"&amp;$P$31,$D$4:$D$9,$P29)</f>
        <v>0</v>
      </c>
      <c r="R29" s="351">
        <f>S29-T29</f>
        <v>-2</v>
      </c>
      <c r="S29" s="351">
        <f>SUMIFS($E$4:$E$9,$B$4:$B$9,$P29,$D$4:$D$9,"&lt;&gt;"&amp;$P$31)+SUMIFS($G$4:$G$9,$B$4:$B$9,"&lt;&gt;"&amp;$P$31,$D$4:$D$9,$P29)</f>
        <v>1</v>
      </c>
      <c r="T29" s="351">
        <f>SUMIFS($G$4:$G$9,$B$4:$B$9,$P29,$D$4:$D$9,"&lt;&gt;"&amp;$P$31)+SUMIFS($E$4:$E$9,$B$4:$B$9,"&lt;&gt;"&amp;$P$31,$D$4:$D$9,$P29)</f>
        <v>3</v>
      </c>
      <c r="U29" s="351"/>
      <c r="V29" s="276">
        <f>Q29*FactorPts+(GDzero+R29)*FactorGD+S29*FactorFor</f>
        <v>48010</v>
      </c>
      <c r="W29" s="468">
        <f t="shared" ref="W29:W30" si="19">RANK(V29,V$28:V$30,1)</f>
        <v>1</v>
      </c>
      <c r="X29" s="351">
        <f>IF(AND($Q$4=$Q$6,$Q$4=$Q$7,$Q$4&lt;&gt;$Q$5),W29,0)</f>
        <v>0</v>
      </c>
      <c r="Y29" s="351" t="str">
        <f>IF(AND(V29=V28,V29&lt;&gt;V30),IF(AA29&gt;AA28,3,IF(AA29=AA28,1,0)),IF(AND(V29=V30,V29&lt;&gt;V28),IF(AC29&gt;AC30,3,IF(AC29=AC30,1,0)),""))</f>
        <v/>
      </c>
      <c r="Z29" s="350" t="str">
        <f t="shared" ref="Z29:Z30" si="20">IF(X29&gt;0,Y29,"")</f>
        <v/>
      </c>
      <c r="AA29" s="264">
        <f>$H$20</f>
        <v>1</v>
      </c>
      <c r="AB29" s="350"/>
      <c r="AC29" s="353">
        <f>$K$20</f>
        <v>0</v>
      </c>
      <c r="AD29" s="350">
        <f>IF(AND($AF$16,$AD$4=$AD$6,$AD$4=$AD$7,$AD$4&lt;&gt;$AD$5),W29,0)</f>
        <v>0</v>
      </c>
      <c r="AE29" s="350" t="str">
        <f t="shared" ref="AE29:AE30" si="21">IF(AD29&gt;0,Y29,"")</f>
        <v/>
      </c>
    </row>
    <row r="30" spans="2:31" x14ac:dyDescent="0.25">
      <c r="O30" s="351" t="s">
        <v>26</v>
      </c>
      <c r="P30" t="str">
        <f>$P$7</f>
        <v>Schweden</v>
      </c>
      <c r="Q30" s="351">
        <f>SUMIFS($H$4:$H$9,$B$4:$B$9,$P30,$D$4:$D$9,"&lt;&gt;"&amp;$P$31)+SUMIFS($I$4:$I$9,$B$4:$B$9,"&lt;&gt;"&amp;$P$31,$D$4:$D$9,$P30)</f>
        <v>6</v>
      </c>
      <c r="R30" s="351">
        <f>S30-T30</f>
        <v>4</v>
      </c>
      <c r="S30" s="351">
        <f>SUMIFS($E$4:$E$9,$B$4:$B$9,$P30,$D$4:$D$9,"&lt;&gt;"&amp;$P$31)+SUMIFS($G$4:$G$9,$B$4:$B$9,"&lt;&gt;"&amp;$P$31,$D$4:$D$9,$P30)</f>
        <v>5</v>
      </c>
      <c r="T30" s="351">
        <f>SUMIFS($G$4:$G$9,$B$4:$B$9,$P30,$D$4:$D$9,"&lt;&gt;"&amp;$P$31)+SUMIFS($E$4:$E$9,$B$4:$B$9,"&lt;&gt;"&amp;$P$31,$D$4:$D$9,$P30)</f>
        <v>1</v>
      </c>
      <c r="U30" s="351"/>
      <c r="V30" s="276">
        <f>Q30*FactorPts+(GDzero+R30)*FactorGD+S30*FactorFor</f>
        <v>60054050</v>
      </c>
      <c r="W30" s="468">
        <f t="shared" si="19"/>
        <v>3</v>
      </c>
      <c r="X30" s="351">
        <f>IF(AND($Q$4=$Q$6,$Q$4=$Q$7,$Q$4&lt;&gt;$Q$5),W30,0)</f>
        <v>0</v>
      </c>
      <c r="Y30" s="351" t="str">
        <f>IF(AND(V30=V28,V30&lt;&gt;V29),IF(AB30&gt;AB28,3,IF(AB30=AB28,1,0)),IF(AND(V30=V29,V30&lt;&gt;V28),IF(AC30&gt;AC29,3,IF(AC30=AC29,1,0)),""))</f>
        <v/>
      </c>
      <c r="Z30" s="350" t="str">
        <f t="shared" si="20"/>
        <v/>
      </c>
      <c r="AA30" s="264"/>
      <c r="AB30" s="350">
        <f>$H$21</f>
        <v>4</v>
      </c>
      <c r="AC30" s="353">
        <f>$J$21</f>
        <v>1</v>
      </c>
      <c r="AD30" s="350">
        <f>IF(AND($AF$16,$AD$4=$AD$6,$AD$4=$AD$7,$AD$4&lt;&gt;$AD$5),W30,0)</f>
        <v>0</v>
      </c>
      <c r="AE30" s="350" t="str">
        <f t="shared" si="21"/>
        <v/>
      </c>
    </row>
    <row r="31" spans="2:31" x14ac:dyDescent="0.25">
      <c r="P31" s="32" t="str">
        <f>$P$5</f>
        <v>Polen</v>
      </c>
      <c r="Q31" s="270"/>
      <c r="R31" s="270"/>
      <c r="S31" s="270"/>
      <c r="T31" s="270"/>
      <c r="U31" s="270"/>
      <c r="V31" s="271"/>
      <c r="W31" s="271"/>
      <c r="X31" s="270"/>
      <c r="Y31" s="270"/>
      <c r="Z31" s="272"/>
      <c r="AA31" s="273"/>
      <c r="AB31" s="272"/>
      <c r="AC31" s="274"/>
      <c r="AD31" s="275"/>
      <c r="AE31" s="272"/>
    </row>
    <row r="32" spans="2:31" x14ac:dyDescent="0.25">
      <c r="Q32" s="271"/>
      <c r="R32" s="271"/>
      <c r="S32" s="271"/>
      <c r="T32" s="271"/>
      <c r="U32" s="271"/>
      <c r="V32" s="271"/>
      <c r="W32" s="271"/>
      <c r="X32" s="270"/>
      <c r="Y32" s="270"/>
      <c r="Z32" s="272"/>
      <c r="AA32" s="273"/>
      <c r="AB32" s="272"/>
      <c r="AC32" s="274"/>
      <c r="AD32" s="275"/>
      <c r="AE32" s="272"/>
    </row>
    <row r="33" spans="15:31" x14ac:dyDescent="0.25">
      <c r="O33" s="351" t="s">
        <v>24</v>
      </c>
      <c r="P33" t="str">
        <f>$P$5</f>
        <v>Polen</v>
      </c>
      <c r="Q33" s="351">
        <f>SUMIFS($H$4:$H$9,$B$4:$B$9,$P33,$D$4:$D$9,"&lt;&gt;"&amp;$P$36)+SUMIFS($I$4:$I$9,$B$4:$B$9,"&lt;&gt;"&amp;$P$36,$D$4:$D$9,$P33)</f>
        <v>3</v>
      </c>
      <c r="R33" s="351">
        <f>S33-T33</f>
        <v>-2</v>
      </c>
      <c r="S33" s="351">
        <f>SUMIFS($E$4:$E$9,$B$4:$B$9,$P33,$D$4:$D$9,"&lt;&gt;"&amp;$P$36)+SUMIFS($G$4:$G$9,$B$4:$B$9,"&lt;&gt;"&amp;$P$36,$D$4:$D$9,$P33)</f>
        <v>3</v>
      </c>
      <c r="T33" s="351">
        <f>SUMIFS($G$4:$G$9,$B$4:$B$9,$P33,$D$4:$D$9,"&lt;&gt;"&amp;$P$36)+SUMIFS($E$4:$E$9,$B$4:$B$9,"&lt;&gt;"&amp;$P$36,$D$4:$D$9,$P33)</f>
        <v>5</v>
      </c>
      <c r="U33" s="351"/>
      <c r="V33" s="276">
        <f>Q33*FactorPts+(GDzero+R33)*FactorGD+S33*FactorFor</f>
        <v>30048030</v>
      </c>
      <c r="W33" s="351">
        <f>RANK(V33,V$33:V$35,1)</f>
        <v>2</v>
      </c>
      <c r="X33" s="351">
        <f>IF(AND($Q$5=$Q$6,$Q$5=$Q$7,$Q$5&lt;&gt;$Q$4),W33,0)</f>
        <v>0</v>
      </c>
      <c r="Y33" s="351" t="str">
        <f>IF(AND(V33=V34,V33&lt;&gt;V35),IF(AA33&gt;AA34,3,IF(AA33=AA34,1,0)),IF(AND(V33=V35,V33&lt;&gt;V34),IF(AB33&gt;AB35,3,IF(AB33=AB35,1,0)),""))</f>
        <v/>
      </c>
      <c r="Z33" s="350" t="str">
        <f>IF(X33&gt;0,Y33,"")</f>
        <v/>
      </c>
      <c r="AA33" s="264">
        <f>$J$19</f>
        <v>3</v>
      </c>
      <c r="AB33" s="350">
        <f>$K$19</f>
        <v>0</v>
      </c>
      <c r="AC33" s="353"/>
      <c r="AD33" s="350">
        <f>IF(AND($AF$16,$AD$5=$AD$6,$AD$5=$AD$7,$AD$5&lt;&gt;$AD$4),W33,0)</f>
        <v>0</v>
      </c>
      <c r="AE33" s="350" t="str">
        <f>IF(AD33&gt;0,Y33,"")</f>
        <v/>
      </c>
    </row>
    <row r="34" spans="15:31" x14ac:dyDescent="0.25">
      <c r="O34" s="351" t="s">
        <v>25</v>
      </c>
      <c r="P34" t="str">
        <f>$P$6</f>
        <v>Dänemark</v>
      </c>
      <c r="Q34" s="351">
        <f>SUMIFS($H$4:$H$9,$B$4:$B$9,$P34,$D$4:$D$9,"&lt;&gt;"&amp;$P$36)+SUMIFS($I$4:$I$9,$B$4:$B$9,"&lt;&gt;"&amp;$P$36,$D$4:$D$9,$P34)</f>
        <v>0</v>
      </c>
      <c r="R34" s="351">
        <f>S34-T34</f>
        <v>-2</v>
      </c>
      <c r="S34" s="351">
        <f>SUMIFS($E$4:$E$9,$B$4:$B$9,$P34,$D$4:$D$9,"&lt;&gt;"&amp;$P$36)+SUMIFS($G$4:$G$9,$B$4:$B$9,"&lt;&gt;"&amp;$P$36,$D$4:$D$9,$P34)</f>
        <v>2</v>
      </c>
      <c r="T34" s="351">
        <f>SUMIFS($G$4:$G$9,$B$4:$B$9,$P34,$D$4:$D$9,"&lt;&gt;"&amp;$P$36)+SUMIFS($E$4:$E$9,$B$4:$B$9,"&lt;&gt;"&amp;$P$36,$D$4:$D$9,$P34)</f>
        <v>4</v>
      </c>
      <c r="U34" s="351"/>
      <c r="V34" s="276">
        <f>Q34*FactorPts+(GDzero+R34)*FactorGD+S34*FactorFor</f>
        <v>48020</v>
      </c>
      <c r="W34" s="351">
        <f>RANK(V34,V$33:V$35,1)</f>
        <v>1</v>
      </c>
      <c r="X34" s="351">
        <f>IF(AND($Q$5=$Q$6,$Q$5=$Q$7,$Q$5&lt;&gt;$Q$4),W34,0)</f>
        <v>0</v>
      </c>
      <c r="Y34" s="351" t="str">
        <f>IF(AND(V34=V33,V34&lt;&gt;V35),IF(AA34&gt;AA33,3,IF(AA34=AA33,1,0)),IF(AND(V34=V35,V34&lt;&gt;V33),IF(AC34&gt;AC35,3,IF(AC34=AC35,1,0)),""))</f>
        <v/>
      </c>
      <c r="Z34" s="350" t="str">
        <f t="shared" ref="Z34:Z35" si="22">IF(X34&gt;0,Y34,"")</f>
        <v/>
      </c>
      <c r="AA34" s="264">
        <f>$I$20</f>
        <v>2</v>
      </c>
      <c r="AB34" s="350"/>
      <c r="AC34" s="353">
        <f>$K$20</f>
        <v>0</v>
      </c>
      <c r="AD34" s="350">
        <f>IF(AND($AF$16,$AD$5=$AD$6,$AD$5=$AD$7,$AD$5&lt;&gt;$AD$4),W34,0)</f>
        <v>0</v>
      </c>
      <c r="AE34" s="350" t="str">
        <f t="shared" ref="AE34:AE35" si="23">IF(AD34&gt;0,Y34,"")</f>
        <v/>
      </c>
    </row>
    <row r="35" spans="15:31" ht="15.75" thickBot="1" x14ac:dyDescent="0.3">
      <c r="O35" s="351" t="s">
        <v>26</v>
      </c>
      <c r="P35" t="str">
        <f>$P$7</f>
        <v>Schweden</v>
      </c>
      <c r="Q35" s="351">
        <f>SUMIFS($H$4:$H$9,$B$4:$B$9,$P35,$D$4:$D$9,"&lt;&gt;"&amp;$P$36)+SUMIFS($I$4:$I$9,$B$4:$B$9,"&lt;&gt;"&amp;$P$36,$D$4:$D$9,$P35)</f>
        <v>6</v>
      </c>
      <c r="R35" s="351">
        <f>S35-T35</f>
        <v>4</v>
      </c>
      <c r="S35" s="351">
        <f>SUMIFS($E$4:$E$9,$B$4:$B$9,$P35,$D$4:$D$9,"&lt;&gt;"&amp;$P$36)+SUMIFS($G$4:$G$9,$B$4:$B$9,"&lt;&gt;"&amp;$P$36,$D$4:$D$9,$P35)</f>
        <v>4</v>
      </c>
      <c r="T35" s="351">
        <f>SUMIFS($G$4:$G$9,$B$4:$B$9,$P35,$D$4:$D$9,"&lt;&gt;"&amp;$P$36)+SUMIFS($E$4:$E$9,$B$4:$B$9,"&lt;&gt;"&amp;$P$36,$D$4:$D$9,$P35)</f>
        <v>0</v>
      </c>
      <c r="U35" s="351"/>
      <c r="V35" s="276">
        <f>Q35*FactorPts+(GDzero+R35)*FactorGD+S35*FactorFor</f>
        <v>60054040</v>
      </c>
      <c r="W35" s="351">
        <f>RANK(V35,V$33:V$35,1)</f>
        <v>3</v>
      </c>
      <c r="X35" s="351">
        <f>IF(AND($Q$5=$Q$6,$Q$5=$Q$7,$Q$5&lt;&gt;$Q$4),W35,0)</f>
        <v>0</v>
      </c>
      <c r="Y35" s="351" t="str">
        <f>IF(AND(V35=V33,V35&lt;&gt;V34),IF(AB35&gt;AB33,3,IF(AB35=AB33,1,0)),IF(AND(V35=V34,V35&lt;&gt;V33),IF(AC35&gt;AC34,3,IF(AC35=AC34,1,0)),""))</f>
        <v/>
      </c>
      <c r="Z35" s="350" t="str">
        <f t="shared" si="22"/>
        <v/>
      </c>
      <c r="AA35" s="265"/>
      <c r="AB35" s="266">
        <f>$I$21</f>
        <v>3</v>
      </c>
      <c r="AC35" s="267">
        <f>$J$21</f>
        <v>1</v>
      </c>
      <c r="AD35" s="350">
        <f>IF(AND($AF$16,$AD$5=$AD$6,$AD$5=$AD$7,$AD$5&lt;&gt;$AD$4),W35,0)</f>
        <v>0</v>
      </c>
      <c r="AE35" s="350" t="str">
        <f t="shared" si="23"/>
        <v/>
      </c>
    </row>
    <row r="36" spans="15:31" x14ac:dyDescent="0.25">
      <c r="P36" s="32" t="str">
        <f>$P$4</f>
        <v>Deutschland</v>
      </c>
      <c r="Q36" s="351"/>
      <c r="R36" s="351"/>
      <c r="S36" s="351"/>
      <c r="T36" s="351"/>
      <c r="U36" s="351"/>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892A1-2591-4F20-BCFB-5CA3E47FF255}">
  <sheetPr>
    <pageSetUpPr autoPageBreaks="0" fitToPage="1"/>
  </sheetPr>
  <dimension ref="A1:O59"/>
  <sheetViews>
    <sheetView showGridLines="0" showRowColHeaders="0" zoomScaleNormal="100" workbookViewId="0">
      <selection activeCell="M6" sqref="M6"/>
    </sheetView>
  </sheetViews>
  <sheetFormatPr baseColWidth="10" defaultColWidth="0" defaultRowHeight="15" zeroHeight="1" x14ac:dyDescent="0.25"/>
  <cols>
    <col min="1" max="1" width="11.140625" customWidth="1"/>
    <col min="2" max="2" width="19.85546875" style="507" customWidth="1"/>
    <col min="3" max="3" width="10.28515625" style="508" customWidth="1"/>
    <col min="4" max="4" width="18" style="4" customWidth="1"/>
    <col min="5" max="5" width="19" style="4" customWidth="1"/>
    <col min="6" max="6" width="6.5703125" style="508" customWidth="1"/>
    <col min="7" max="8" width="4.7109375" style="508" customWidth="1"/>
    <col min="9" max="9" width="12.5703125" style="508" customWidth="1"/>
    <col min="10" max="10" width="12.7109375" style="508" customWidth="1"/>
    <col min="11" max="11" width="13.140625" style="508" customWidth="1"/>
    <col min="12" max="12" width="11.42578125" customWidth="1"/>
    <col min="13" max="13" width="5.7109375" customWidth="1"/>
    <col min="14" max="14" width="19.28515625" customWidth="1"/>
    <col min="15" max="15" width="11.42578125" customWidth="1"/>
    <col min="16" max="16384" width="11.42578125" hidden="1"/>
  </cols>
  <sheetData>
    <row r="1" spans="1:14" ht="28.5" x14ac:dyDescent="0.45">
      <c r="A1" s="476"/>
      <c r="B1" s="750" t="str">
        <f>Sprache!$E$158</f>
        <v>Täglicher Spielplan</v>
      </c>
      <c r="C1" s="750"/>
      <c r="D1" s="750"/>
      <c r="E1" s="750"/>
      <c r="F1" s="750"/>
      <c r="G1" s="750"/>
      <c r="H1" s="750"/>
      <c r="I1" s="533"/>
      <c r="J1" s="533"/>
      <c r="K1" s="533"/>
    </row>
    <row r="2" spans="1:14" ht="29.25" thickBot="1" x14ac:dyDescent="0.5">
      <c r="A2" s="477"/>
      <c r="B2" s="478"/>
      <c r="C2" s="478"/>
      <c r="D2" s="478"/>
      <c r="E2" s="478"/>
      <c r="F2" s="478"/>
      <c r="G2" s="478"/>
      <c r="H2" s="478"/>
      <c r="I2" s="478"/>
      <c r="J2" s="478"/>
      <c r="K2" s="478"/>
      <c r="M2" s="751" t="str">
        <f>Sprache!$E$168</f>
        <v>Favoriten einfärben</v>
      </c>
      <c r="N2" s="751"/>
    </row>
    <row r="3" spans="1:14" ht="27.75" customHeight="1" thickTop="1" thickBot="1" x14ac:dyDescent="0.3">
      <c r="A3" s="477"/>
      <c r="B3" s="479" t="str">
        <f>Sprache!$E$167</f>
        <v>Datum</v>
      </c>
      <c r="C3" s="480" t="str">
        <f>Sprache!$E$161</f>
        <v>Zeit</v>
      </c>
      <c r="D3" s="480" t="str">
        <f>Sprache!$E$162</f>
        <v>Team 1</v>
      </c>
      <c r="E3" s="480" t="str">
        <f>Sprache!$E$163</f>
        <v>Team 2</v>
      </c>
      <c r="F3" s="534" t="str">
        <f>Sprache!$E$159</f>
        <v>Spiel Nr.</v>
      </c>
      <c r="G3" s="752" t="str">
        <f>Sprache!$E$160</f>
        <v>Teams</v>
      </c>
      <c r="H3" s="753"/>
      <c r="I3" s="534" t="str">
        <f>Sprache!$E$126</f>
        <v>Austragungsort</v>
      </c>
      <c r="J3" s="534" t="str">
        <f>Sprache!$E$125</f>
        <v>Fernsehsender</v>
      </c>
      <c r="K3" s="541"/>
      <c r="M3" s="754" t="str">
        <f>Sprache!$E$169</f>
        <v>Hier den Gruppencode eingeben</v>
      </c>
      <c r="N3" s="754"/>
    </row>
    <row r="4" spans="1:14" x14ac:dyDescent="0.25">
      <c r="A4" s="4"/>
      <c r="B4" s="481">
        <f>INDEX(Matches!$B$4:$J$43,MATCH($F4,Matches!$B$4:$B$43,0),5)</f>
        <v>45840.75</v>
      </c>
      <c r="C4" s="535">
        <f>INDEX(Matches!$B$4:$J$43,MATCH($F4,Matches!$B$4:$B$43,0),5)</f>
        <v>45840.75</v>
      </c>
      <c r="D4" s="482" t="str">
        <f>INDEX(Matches!$B$4:$J$43,MATCH($F4,Matches!$B$4:$B$43,0),8)</f>
        <v>Island</v>
      </c>
      <c r="E4" s="482" t="str">
        <f>INDEX(Matches!$B$4:$J$43,MATCH($F4,Matches!$B$4:$B$43,0),9)</f>
        <v>Finnland</v>
      </c>
      <c r="F4" s="483">
        <v>1</v>
      </c>
      <c r="G4" s="483" t="str">
        <f>INDEX(Matches!$B$4:$J$43,MATCH($F4,Matches!$B$4:$B$43,0),2)</f>
        <v>A3</v>
      </c>
      <c r="H4" s="483" t="str">
        <f>INDEX(Matches!$B$4:$J$43,MATCH($F4,Matches!$B$4:$B$43,0),3)</f>
        <v>A4</v>
      </c>
      <c r="I4" s="483" t="str">
        <f>IFERROR(VLOOKUP($F4,Matches!$B$4:$H$43,7,0),"")</f>
        <v>Thun</v>
      </c>
      <c r="J4" s="542"/>
      <c r="K4" s="543"/>
      <c r="M4" s="754"/>
      <c r="N4" s="754"/>
    </row>
    <row r="5" spans="1:14" ht="15.75" thickBot="1" x14ac:dyDescent="0.3">
      <c r="A5" s="4"/>
      <c r="B5" s="481">
        <f>INDEX(Matches!$B$4:$J$43,MATCH($F5,Matches!$B$4:$B$43,0),5)</f>
        <v>45840.875</v>
      </c>
      <c r="C5" s="535">
        <f>INDEX(Matches!$B$4:$J$43,MATCH($F5,Matches!$B$4:$B$43,0),5)</f>
        <v>45840.875</v>
      </c>
      <c r="D5" s="482" t="str">
        <f>INDEX(Matches!$B$4:$J$43,MATCH($F5,Matches!$B$4:$B$43,0),8)</f>
        <v>Schweiz</v>
      </c>
      <c r="E5" s="482" t="str">
        <f>INDEX(Matches!$B$4:$J$43,MATCH($F5,Matches!$B$4:$B$43,0),9)</f>
        <v>Norwegen</v>
      </c>
      <c r="F5" s="501">
        <v>2</v>
      </c>
      <c r="G5" s="483" t="str">
        <f>INDEX(Matches!$B$4:$J$43,MATCH($F5,Matches!$B$4:$B$43,0),2)</f>
        <v>A1</v>
      </c>
      <c r="H5" s="483" t="str">
        <f>INDEX(Matches!$B$4:$J$43,MATCH($F5,Matches!$B$4:$B$43,0),3)</f>
        <v>A2</v>
      </c>
      <c r="I5" s="483" t="str">
        <f>IFERROR(VLOOKUP($F5,Matches!$B$4:$H$43,7,0),"")</f>
        <v>Basel</v>
      </c>
      <c r="J5" s="542"/>
      <c r="K5" s="543"/>
      <c r="M5" s="488" t="s">
        <v>719</v>
      </c>
    </row>
    <row r="6" spans="1:14" x14ac:dyDescent="0.25">
      <c r="A6" s="4"/>
      <c r="B6" s="484"/>
      <c r="C6" s="536"/>
      <c r="D6" s="485"/>
      <c r="E6" s="485"/>
      <c r="F6" s="486"/>
      <c r="G6" s="486"/>
      <c r="H6" s="486"/>
      <c r="I6" s="486"/>
      <c r="J6" s="486"/>
      <c r="K6" s="487"/>
      <c r="M6" s="489"/>
      <c r="N6" s="493" t="str">
        <f>IFERROR(VLOOKUP(M6,Groups!$B$7:$D$25,3,0),"")</f>
        <v/>
      </c>
    </row>
    <row r="7" spans="1:14" x14ac:dyDescent="0.25">
      <c r="A7" s="4"/>
      <c r="B7" s="481">
        <f>INDEX(Matches!$B$4:$J$43,MATCH($F7,Matches!$B$4:$B$43,0),5)</f>
        <v>45841.75</v>
      </c>
      <c r="C7" s="535">
        <f>INDEX(Matches!$B$4:$J$43,MATCH($F7,Matches!$B$4:$B$43,0),5)</f>
        <v>45841.75</v>
      </c>
      <c r="D7" s="482" t="str">
        <f>INDEX(Matches!$B$4:$J$43,MATCH($F7,Matches!$B$4:$B$43,0),8)</f>
        <v>Belgien</v>
      </c>
      <c r="E7" s="482" t="str">
        <f>INDEX(Matches!$B$4:$J$43,MATCH($F7,Matches!$B$4:$B$43,0),9)</f>
        <v>Italien</v>
      </c>
      <c r="F7" s="501">
        <v>3</v>
      </c>
      <c r="G7" s="483" t="str">
        <f>INDEX(Matches!$B$4:$J$43,MATCH($F7,Matches!$B$4:$B$43,0),2)</f>
        <v>B3</v>
      </c>
      <c r="H7" s="483" t="str">
        <f>INDEX(Matches!$B$4:$J$43,MATCH($F7,Matches!$B$4:$B$43,0),3)</f>
        <v>B4</v>
      </c>
      <c r="I7" s="483" t="str">
        <f>IFERROR(VLOOKUP($F7,Matches!$B$4:$H$43,7,0),"")</f>
        <v>Sion</v>
      </c>
      <c r="J7" s="542"/>
      <c r="K7" s="543"/>
      <c r="M7" s="491" t="s">
        <v>152</v>
      </c>
      <c r="N7" s="492" t="str">
        <f>IFERROR(VLOOKUP(M7,Groups!$B$7:$D$25,3,0),"")</f>
        <v>Deutschland</v>
      </c>
    </row>
    <row r="8" spans="1:14" x14ac:dyDescent="0.25">
      <c r="A8" s="4"/>
      <c r="B8" s="481">
        <f>INDEX(Matches!$B$4:$J$43,MATCH($F8,Matches!$B$4:$B$43,0),5)</f>
        <v>45841.875</v>
      </c>
      <c r="C8" s="535">
        <f>INDEX(Matches!$B$4:$J$43,MATCH($F8,Matches!$B$4:$B$43,0),5)</f>
        <v>45841.875</v>
      </c>
      <c r="D8" s="482" t="str">
        <f>INDEX(Matches!$B$4:$J$43,MATCH($F8,Matches!$B$4:$B$43,0),8)</f>
        <v>Spanien</v>
      </c>
      <c r="E8" s="482" t="str">
        <f>INDEX(Matches!$B$4:$J$43,MATCH($F8,Matches!$B$4:$B$43,0),9)</f>
        <v>Portugal</v>
      </c>
      <c r="F8" s="501">
        <v>4</v>
      </c>
      <c r="G8" s="483" t="str">
        <f>INDEX(Matches!$B$4:$J$43,MATCH($F8,Matches!$B$4:$B$43,0),2)</f>
        <v>B1</v>
      </c>
      <c r="H8" s="483" t="str">
        <f>INDEX(Matches!$B$4:$J$43,MATCH($F8,Matches!$B$4:$B$43,0),3)</f>
        <v>B2</v>
      </c>
      <c r="I8" s="483" t="str">
        <f>IFERROR(VLOOKUP($F8,Matches!$B$4:$H$43,7,0),"")</f>
        <v>Bern</v>
      </c>
      <c r="J8" s="542"/>
      <c r="K8" s="543"/>
      <c r="M8" s="491" t="s">
        <v>148</v>
      </c>
      <c r="N8" s="490" t="str">
        <f>IFERROR(VLOOKUP(M8,Groups!$B$7:$D$25,3,0),"")</f>
        <v>Spanien</v>
      </c>
    </row>
    <row r="9" spans="1:14" ht="15.75" thickBot="1" x14ac:dyDescent="0.3">
      <c r="A9" s="4"/>
      <c r="B9" s="484"/>
      <c r="C9" s="536"/>
      <c r="D9" s="485"/>
      <c r="E9" s="485"/>
      <c r="F9" s="486"/>
      <c r="G9" s="486"/>
      <c r="H9" s="486"/>
      <c r="I9" s="486"/>
      <c r="J9" s="486"/>
      <c r="K9" s="487"/>
      <c r="M9" s="494"/>
      <c r="N9" s="495" t="str">
        <f>IFERROR(VLOOKUP(M9,Groups!$B$7:$D$25,3,0),"")</f>
        <v/>
      </c>
    </row>
    <row r="10" spans="1:14" x14ac:dyDescent="0.25">
      <c r="A10" s="4"/>
      <c r="B10" s="481">
        <f>INDEX(Matches!$B$4:$J$43,MATCH($F10,Matches!$B$4:$B$43,0),5)</f>
        <v>45842.75</v>
      </c>
      <c r="C10" s="535">
        <f>INDEX(Matches!$B$4:$J$43,MATCH($F10,Matches!$B$4:$B$43,0),5)</f>
        <v>45842.75</v>
      </c>
      <c r="D10" s="482" t="str">
        <f>INDEX(Matches!$B$4:$J$43,MATCH($F10,Matches!$B$4:$B$43,0),8)</f>
        <v>Dänemark</v>
      </c>
      <c r="E10" s="482" t="str">
        <f>INDEX(Matches!$B$4:$J$43,MATCH($F10,Matches!$B$4:$B$43,0),9)</f>
        <v>Schweden</v>
      </c>
      <c r="F10" s="501">
        <v>5</v>
      </c>
      <c r="G10" s="483" t="str">
        <f>INDEX(Matches!$B$4:$J$43,MATCH($F10,Matches!$B$4:$B$43,0),2)</f>
        <v>C3</v>
      </c>
      <c r="H10" s="483" t="str">
        <f>INDEX(Matches!$B$4:$J$43,MATCH($F10,Matches!$B$4:$B$43,0),3)</f>
        <v>C4</v>
      </c>
      <c r="I10" s="483" t="str">
        <f>IFERROR(VLOOKUP($F10,Matches!$B$4:$H$43,7,0),"")</f>
        <v>Genf</v>
      </c>
      <c r="J10" s="542"/>
      <c r="K10" s="543"/>
    </row>
    <row r="11" spans="1:14" x14ac:dyDescent="0.25">
      <c r="A11" s="4"/>
      <c r="B11" s="481">
        <f>INDEX(Matches!$B$4:$J$43,MATCH($F11,Matches!$B$4:$B$43,0),5)</f>
        <v>45842.875</v>
      </c>
      <c r="C11" s="535">
        <f>INDEX(Matches!$B$4:$J$43,MATCH($F11,Matches!$B$4:$B$43,0),5)</f>
        <v>45842.875</v>
      </c>
      <c r="D11" s="482" t="str">
        <f>INDEX(Matches!$B$4:$J$43,MATCH($F11,Matches!$B$4:$B$43,0),8)</f>
        <v>Deutschland</v>
      </c>
      <c r="E11" s="482" t="str">
        <f>INDEX(Matches!$B$4:$J$43,MATCH($F11,Matches!$B$4:$B$43,0),9)</f>
        <v>Polen</v>
      </c>
      <c r="F11" s="501">
        <v>6</v>
      </c>
      <c r="G11" s="483" t="str">
        <f>INDEX(Matches!$B$4:$J$43,MATCH($F11,Matches!$B$4:$B$43,0),2)</f>
        <v>C1</v>
      </c>
      <c r="H11" s="483" t="str">
        <f>INDEX(Matches!$B$4:$J$43,MATCH($F11,Matches!$B$4:$B$43,0),3)</f>
        <v>C2</v>
      </c>
      <c r="I11" s="483" t="str">
        <f>IFERROR(VLOOKUP($F11,Matches!$B$4:$H$43,7,0),"")</f>
        <v>St. Gallen</v>
      </c>
      <c r="J11" s="542"/>
      <c r="K11" s="543"/>
      <c r="M11" s="754" t="str">
        <f>Sprache!$E$170</f>
        <v>Der erste Favorit wird auch auf dem Tabellenblatt 'EURO' hervorgehoben.</v>
      </c>
      <c r="N11" s="754"/>
    </row>
    <row r="12" spans="1:14" x14ac:dyDescent="0.25">
      <c r="A12" s="4"/>
      <c r="B12" s="484"/>
      <c r="C12" s="536"/>
      <c r="D12" s="485"/>
      <c r="E12" s="485"/>
      <c r="F12" s="486"/>
      <c r="G12" s="486"/>
      <c r="H12" s="486"/>
      <c r="I12" s="486"/>
      <c r="J12" s="486"/>
      <c r="K12" s="487"/>
      <c r="M12" s="754"/>
      <c r="N12" s="754"/>
    </row>
    <row r="13" spans="1:14" x14ac:dyDescent="0.25">
      <c r="A13" s="4"/>
      <c r="B13" s="481">
        <f>INDEX(Matches!$B$4:$J$43,MATCH($F13,Matches!$B$4:$B$43,0),5)</f>
        <v>45843.75</v>
      </c>
      <c r="C13" s="535">
        <f>INDEX(Matches!$B$4:$J$43,MATCH($F13,Matches!$B$4:$B$43,0),5)</f>
        <v>45843.75</v>
      </c>
      <c r="D13" s="482" t="str">
        <f>INDEX(Matches!$B$4:$J$43,MATCH($F13,Matches!$B$4:$B$43,0),8)</f>
        <v>Wales</v>
      </c>
      <c r="E13" s="482" t="str">
        <f>INDEX(Matches!$B$4:$J$43,MATCH($F13,Matches!$B$4:$B$43,0),9)</f>
        <v>Niederlande</v>
      </c>
      <c r="F13" s="501">
        <v>7</v>
      </c>
      <c r="G13" s="483" t="str">
        <f>INDEX(Matches!$B$4:$J$43,MATCH($F13,Matches!$B$4:$B$43,0),2)</f>
        <v>D3</v>
      </c>
      <c r="H13" s="483" t="str">
        <f>INDEX(Matches!$B$4:$J$43,MATCH($F13,Matches!$B$4:$B$43,0),3)</f>
        <v>D4</v>
      </c>
      <c r="I13" s="483" t="str">
        <f>IFERROR(VLOOKUP($F13,Matches!$B$4:$H$43,7,0),"")</f>
        <v>Luzern</v>
      </c>
      <c r="J13" s="542"/>
      <c r="K13" s="543"/>
      <c r="M13" s="754"/>
      <c r="N13" s="754"/>
    </row>
    <row r="14" spans="1:14" x14ac:dyDescent="0.25">
      <c r="A14" s="4"/>
      <c r="B14" s="481">
        <f>INDEX(Matches!$B$4:$J$43,MATCH($F14,Matches!$B$4:$B$43,0),5)</f>
        <v>45843.875</v>
      </c>
      <c r="C14" s="535">
        <f>INDEX(Matches!$B$4:$J$43,MATCH($F14,Matches!$B$4:$B$43,0),5)</f>
        <v>45843.875</v>
      </c>
      <c r="D14" s="482" t="str">
        <f>INDEX(Matches!$B$4:$J$43,MATCH($F14,Matches!$B$4:$B$43,0),8)</f>
        <v>Frankreich</v>
      </c>
      <c r="E14" s="482" t="str">
        <f>INDEX(Matches!$B$4:$J$43,MATCH($F14,Matches!$B$4:$B$43,0),9)</f>
        <v>England</v>
      </c>
      <c r="F14" s="501">
        <v>8</v>
      </c>
      <c r="G14" s="483" t="str">
        <f>INDEX(Matches!$B$4:$J$43,MATCH($F14,Matches!$B$4:$B$43,0),2)</f>
        <v>D1</v>
      </c>
      <c r="H14" s="483" t="str">
        <f>INDEX(Matches!$B$4:$J$43,MATCH($F14,Matches!$B$4:$B$43,0),3)</f>
        <v>D2</v>
      </c>
      <c r="I14" s="483" t="str">
        <f>IFERROR(VLOOKUP($F14,Matches!$B$4:$H$43,7,0),"")</f>
        <v>Zürich</v>
      </c>
      <c r="J14" s="542"/>
      <c r="K14" s="543"/>
    </row>
    <row r="15" spans="1:14" x14ac:dyDescent="0.25">
      <c r="A15" s="4"/>
      <c r="B15" s="484"/>
      <c r="C15" s="536"/>
      <c r="D15" s="485"/>
      <c r="E15" s="485"/>
      <c r="F15" s="486"/>
      <c r="G15" s="486"/>
      <c r="H15" s="486"/>
      <c r="I15" s="486"/>
      <c r="J15" s="486"/>
      <c r="K15" s="487"/>
    </row>
    <row r="16" spans="1:14" x14ac:dyDescent="0.25">
      <c r="A16" s="4"/>
      <c r="B16" s="481">
        <f>INDEX(Matches!$B$4:$J$43,MATCH($F16,Matches!$B$4:$B$43,0),5)</f>
        <v>45844.75</v>
      </c>
      <c r="C16" s="535">
        <f>INDEX(Matches!$B$4:$J$43,MATCH($F16,Matches!$B$4:$B$43,0),5)</f>
        <v>45844.75</v>
      </c>
      <c r="D16" s="482" t="str">
        <f>INDEX(Matches!$B$4:$J$43,MATCH($F16,Matches!$B$4:$B$43,0),8)</f>
        <v>Norwegen</v>
      </c>
      <c r="E16" s="482" t="str">
        <f>INDEX(Matches!$B$4:$J$43,MATCH($F16,Matches!$B$4:$B$43,0),9)</f>
        <v>Finnland</v>
      </c>
      <c r="F16" s="501">
        <v>9</v>
      </c>
      <c r="G16" s="483" t="str">
        <f>INDEX(Matches!$B$4:$J$43,MATCH($F16,Matches!$B$4:$B$43,0),2)</f>
        <v>A2</v>
      </c>
      <c r="H16" s="483" t="str">
        <f>INDEX(Matches!$B$4:$J$43,MATCH($F16,Matches!$B$4:$B$43,0),3)</f>
        <v>A4</v>
      </c>
      <c r="I16" s="483" t="str">
        <f>IFERROR(VLOOKUP($F16,Matches!$B$4:$H$43,7,0),"")</f>
        <v>Sion</v>
      </c>
      <c r="J16" s="542"/>
      <c r="K16" s="543"/>
    </row>
    <row r="17" spans="1:11" x14ac:dyDescent="0.25">
      <c r="A17" s="4"/>
      <c r="B17" s="481">
        <f>INDEX(Matches!$B$4:$J$43,MATCH($F17,Matches!$B$4:$B$43,0),5)</f>
        <v>45844.875</v>
      </c>
      <c r="C17" s="535">
        <f>INDEX(Matches!$B$4:$J$43,MATCH($F17,Matches!$B$4:$B$43,0),5)</f>
        <v>45844.875</v>
      </c>
      <c r="D17" s="482" t="str">
        <f>INDEX(Matches!$B$4:$J$43,MATCH($F17,Matches!$B$4:$B$43,0),8)</f>
        <v>Schweiz</v>
      </c>
      <c r="E17" s="482" t="str">
        <f>INDEX(Matches!$B$4:$J$43,MATCH($F17,Matches!$B$4:$B$43,0),9)</f>
        <v>Island</v>
      </c>
      <c r="F17" s="501">
        <v>10</v>
      </c>
      <c r="G17" s="483" t="str">
        <f>INDEX(Matches!$B$4:$J$43,MATCH($F17,Matches!$B$4:$B$43,0),2)</f>
        <v>A1</v>
      </c>
      <c r="H17" s="483" t="str">
        <f>INDEX(Matches!$B$4:$J$43,MATCH($F17,Matches!$B$4:$B$43,0),3)</f>
        <v>A3</v>
      </c>
      <c r="I17" s="483" t="str">
        <f>IFERROR(VLOOKUP($F17,Matches!$B$4:$H$43,7,0),"")</f>
        <v>Bern</v>
      </c>
      <c r="J17" s="542"/>
      <c r="K17" s="543"/>
    </row>
    <row r="18" spans="1:11" x14ac:dyDescent="0.25">
      <c r="A18" s="4"/>
      <c r="B18" s="484"/>
      <c r="C18" s="536"/>
      <c r="D18" s="485"/>
      <c r="E18" s="485"/>
      <c r="F18" s="486"/>
      <c r="G18" s="486"/>
      <c r="H18" s="486"/>
      <c r="I18" s="486"/>
      <c r="J18" s="486"/>
      <c r="K18" s="487"/>
    </row>
    <row r="19" spans="1:11" x14ac:dyDescent="0.25">
      <c r="A19" s="4"/>
      <c r="B19" s="481">
        <f>INDEX(Matches!$B$4:$J$43,MATCH($F19,Matches!$B$4:$B$43,0),5)</f>
        <v>45845.75</v>
      </c>
      <c r="C19" s="535">
        <f>INDEX(Matches!$B$4:$J$43,MATCH($F19,Matches!$B$4:$B$43,0),5)</f>
        <v>45845.75</v>
      </c>
      <c r="D19" s="482" t="str">
        <f>INDEX(Matches!$B$4:$J$43,MATCH($F19,Matches!$B$4:$B$43,0),8)</f>
        <v>Spanien</v>
      </c>
      <c r="E19" s="482" t="str">
        <f>INDEX(Matches!$B$4:$J$43,MATCH($F19,Matches!$B$4:$B$43,0),9)</f>
        <v>Belgien</v>
      </c>
      <c r="F19" s="501">
        <v>11</v>
      </c>
      <c r="G19" s="483" t="str">
        <f>INDEX(Matches!$B$4:$J$43,MATCH($F19,Matches!$B$4:$B$43,0),2)</f>
        <v>B1</v>
      </c>
      <c r="H19" s="483" t="str">
        <f>INDEX(Matches!$B$4:$J$43,MATCH($F19,Matches!$B$4:$B$43,0),3)</f>
        <v>B3</v>
      </c>
      <c r="I19" s="483" t="str">
        <f>IFERROR(VLOOKUP($F19,Matches!$B$4:$H$43,7,0),"")</f>
        <v>Thun</v>
      </c>
      <c r="J19" s="542"/>
      <c r="K19" s="543"/>
    </row>
    <row r="20" spans="1:11" x14ac:dyDescent="0.25">
      <c r="A20" s="4"/>
      <c r="B20" s="481">
        <f>INDEX(Matches!$B$4:$J$43,MATCH($F20,Matches!$B$4:$B$43,0),5)</f>
        <v>45845.875</v>
      </c>
      <c r="C20" s="535">
        <f>INDEX(Matches!$B$4:$J$43,MATCH($F20,Matches!$B$4:$B$43,0),5)</f>
        <v>45845.875</v>
      </c>
      <c r="D20" s="482" t="str">
        <f>INDEX(Matches!$B$4:$J$43,MATCH($F20,Matches!$B$4:$B$43,0),8)</f>
        <v>Portugal</v>
      </c>
      <c r="E20" s="482" t="str">
        <f>INDEX(Matches!$B$4:$J$43,MATCH($F20,Matches!$B$4:$B$43,0),9)</f>
        <v>Italien</v>
      </c>
      <c r="F20" s="501">
        <v>12</v>
      </c>
      <c r="G20" s="483" t="str">
        <f>INDEX(Matches!$B$4:$J$43,MATCH($F20,Matches!$B$4:$B$43,0),2)</f>
        <v>B2</v>
      </c>
      <c r="H20" s="483" t="str">
        <f>INDEX(Matches!$B$4:$J$43,MATCH($F20,Matches!$B$4:$B$43,0),3)</f>
        <v>B4</v>
      </c>
      <c r="I20" s="483" t="str">
        <f>IFERROR(VLOOKUP($F20,Matches!$B$4:$H$43,7,0),"")</f>
        <v>Genf</v>
      </c>
      <c r="J20" s="542"/>
      <c r="K20" s="543"/>
    </row>
    <row r="21" spans="1:11" x14ac:dyDescent="0.25">
      <c r="A21" s="4"/>
      <c r="B21" s="484"/>
      <c r="C21" s="536"/>
      <c r="D21" s="485"/>
      <c r="E21" s="485"/>
      <c r="F21" s="486"/>
      <c r="G21" s="486"/>
      <c r="H21" s="486"/>
      <c r="I21" s="486"/>
      <c r="J21" s="486"/>
      <c r="K21" s="487"/>
    </row>
    <row r="22" spans="1:11" x14ac:dyDescent="0.25">
      <c r="A22" s="4"/>
      <c r="B22" s="481">
        <f>INDEX(Matches!$B$4:$J$43,MATCH($F22,Matches!$B$4:$B$43,0),5)</f>
        <v>45846.75</v>
      </c>
      <c r="C22" s="535">
        <f>INDEX(Matches!$B$4:$J$43,MATCH($F22,Matches!$B$4:$B$43,0),5)</f>
        <v>45846.75</v>
      </c>
      <c r="D22" s="482" t="str">
        <f>INDEX(Matches!$B$4:$J$43,MATCH($F22,Matches!$B$4:$B$43,0),8)</f>
        <v>Deutschland</v>
      </c>
      <c r="E22" s="482" t="str">
        <f>INDEX(Matches!$B$4:$J$43,MATCH($F22,Matches!$B$4:$B$43,0),9)</f>
        <v>Dänemark</v>
      </c>
      <c r="F22" s="501">
        <v>13</v>
      </c>
      <c r="G22" s="483" t="str">
        <f>INDEX(Matches!$B$4:$J$43,MATCH($F22,Matches!$B$4:$B$43,0),2)</f>
        <v>C1</v>
      </c>
      <c r="H22" s="483" t="str">
        <f>INDEX(Matches!$B$4:$J$43,MATCH($F22,Matches!$B$4:$B$43,0),3)</f>
        <v>C3</v>
      </c>
      <c r="I22" s="483" t="str">
        <f>IFERROR(VLOOKUP($F22,Matches!$B$4:$H$43,7,0),"")</f>
        <v>Basel</v>
      </c>
      <c r="J22" s="542"/>
      <c r="K22" s="543"/>
    </row>
    <row r="23" spans="1:11" x14ac:dyDescent="0.25">
      <c r="A23" s="4"/>
      <c r="B23" s="481">
        <f>INDEX(Matches!$B$4:$J$43,MATCH($F23,Matches!$B$4:$B$43,0),5)</f>
        <v>45846.875</v>
      </c>
      <c r="C23" s="535">
        <f>INDEX(Matches!$B$4:$J$43,MATCH($F23,Matches!$B$4:$B$43,0),5)</f>
        <v>45846.875</v>
      </c>
      <c r="D23" s="482" t="str">
        <f>INDEX(Matches!$B$4:$J$43,MATCH($F23,Matches!$B$4:$B$43,0),8)</f>
        <v>Polen</v>
      </c>
      <c r="E23" s="482" t="str">
        <f>INDEX(Matches!$B$4:$J$43,MATCH($F23,Matches!$B$4:$B$43,0),9)</f>
        <v>Schweden</v>
      </c>
      <c r="F23" s="501">
        <v>14</v>
      </c>
      <c r="G23" s="483" t="str">
        <f>INDEX(Matches!$B$4:$J$43,MATCH($F23,Matches!$B$4:$B$43,0),2)</f>
        <v>C2</v>
      </c>
      <c r="H23" s="483" t="str">
        <f>INDEX(Matches!$B$4:$J$43,MATCH($F23,Matches!$B$4:$B$43,0),3)</f>
        <v>C4</v>
      </c>
      <c r="I23" s="483" t="str">
        <f>IFERROR(VLOOKUP($F23,Matches!$B$4:$H$43,7,0),"")</f>
        <v>Luzern</v>
      </c>
      <c r="J23" s="542"/>
      <c r="K23" s="543"/>
    </row>
    <row r="24" spans="1:11" x14ac:dyDescent="0.25">
      <c r="A24" s="4"/>
      <c r="B24" s="484"/>
      <c r="C24" s="536"/>
      <c r="D24" s="485"/>
      <c r="E24" s="485"/>
      <c r="F24" s="486"/>
      <c r="G24" s="486"/>
      <c r="H24" s="486"/>
      <c r="I24" s="486"/>
      <c r="J24" s="486"/>
      <c r="K24" s="487"/>
    </row>
    <row r="25" spans="1:11" x14ac:dyDescent="0.25">
      <c r="A25" s="4"/>
      <c r="B25" s="481">
        <f>INDEX(Matches!$B$4:$J$43,MATCH($F25,Matches!$B$4:$B$43,0),5)</f>
        <v>45847.75</v>
      </c>
      <c r="C25" s="535">
        <f>INDEX(Matches!$B$4:$J$43,MATCH($F25,Matches!$B$4:$B$43,0),5)</f>
        <v>45847.75</v>
      </c>
      <c r="D25" s="482" t="str">
        <f>INDEX(Matches!$B$4:$J$43,MATCH($F25,Matches!$B$4:$B$43,0),8)</f>
        <v>England</v>
      </c>
      <c r="E25" s="482" t="str">
        <f>INDEX(Matches!$B$4:$J$43,MATCH($F25,Matches!$B$4:$B$43,0),9)</f>
        <v>Niederlande</v>
      </c>
      <c r="F25" s="501">
        <v>15</v>
      </c>
      <c r="G25" s="483" t="str">
        <f>INDEX(Matches!$B$4:$J$43,MATCH($F25,Matches!$B$4:$B$43,0),2)</f>
        <v>D2</v>
      </c>
      <c r="H25" s="483" t="str">
        <f>INDEX(Matches!$B$4:$J$43,MATCH($F25,Matches!$B$4:$B$43,0),3)</f>
        <v>D4</v>
      </c>
      <c r="I25" s="483" t="str">
        <f>IFERROR(VLOOKUP($F25,Matches!$B$4:$H$43,7,0),"")</f>
        <v>Zürich</v>
      </c>
      <c r="J25" s="542"/>
      <c r="K25" s="543"/>
    </row>
    <row r="26" spans="1:11" x14ac:dyDescent="0.25">
      <c r="A26" s="4"/>
      <c r="B26" s="481">
        <f>INDEX(Matches!$B$4:$J$43,MATCH($F26,Matches!$B$4:$B$43,0),5)</f>
        <v>45847.875</v>
      </c>
      <c r="C26" s="535">
        <f>INDEX(Matches!$B$4:$J$43,MATCH($F26,Matches!$B$4:$B$43,0),5)</f>
        <v>45847.875</v>
      </c>
      <c r="D26" s="482" t="str">
        <f>INDEX(Matches!$B$4:$J$43,MATCH($F26,Matches!$B$4:$B$43,0),8)</f>
        <v>Frankreich</v>
      </c>
      <c r="E26" s="482" t="str">
        <f>INDEX(Matches!$B$4:$J$43,MATCH($F26,Matches!$B$4:$B$43,0),9)</f>
        <v>Wales</v>
      </c>
      <c r="F26" s="501">
        <v>16</v>
      </c>
      <c r="G26" s="483" t="str">
        <f>INDEX(Matches!$B$4:$J$43,MATCH($F26,Matches!$B$4:$B$43,0),2)</f>
        <v>D1</v>
      </c>
      <c r="H26" s="483" t="str">
        <f>INDEX(Matches!$B$4:$J$43,MATCH($F26,Matches!$B$4:$B$43,0),3)</f>
        <v>D3</v>
      </c>
      <c r="I26" s="483" t="str">
        <f>IFERROR(VLOOKUP($F26,Matches!$B$4:$H$43,7,0),"")</f>
        <v>St. Gallen</v>
      </c>
      <c r="J26" s="542"/>
      <c r="K26" s="543"/>
    </row>
    <row r="27" spans="1:11" x14ac:dyDescent="0.25">
      <c r="A27" s="4"/>
      <c r="B27" s="484"/>
      <c r="C27" s="536"/>
      <c r="D27" s="485"/>
      <c r="E27" s="485"/>
      <c r="F27" s="486"/>
      <c r="G27" s="486"/>
      <c r="H27" s="486"/>
      <c r="I27" s="486"/>
      <c r="J27" s="486"/>
      <c r="K27" s="487"/>
    </row>
    <row r="28" spans="1:11" x14ac:dyDescent="0.25">
      <c r="A28" s="4"/>
      <c r="B28" s="481">
        <f>INDEX(Matches!$B$4:$J$43,MATCH($F28,Matches!$B$4:$B$43,0),5)</f>
        <v>45848.875</v>
      </c>
      <c r="C28" s="535">
        <f>INDEX(Matches!$B$4:$J$43,MATCH($F28,Matches!$B$4:$B$43,0),5)</f>
        <v>45848.875</v>
      </c>
      <c r="D28" s="482" t="str">
        <f>INDEX(Matches!$B$4:$J$43,MATCH($F28,Matches!$B$4:$B$43,0),8)</f>
        <v>Finnland</v>
      </c>
      <c r="E28" s="482" t="str">
        <f>INDEX(Matches!$B$4:$J$43,MATCH($F28,Matches!$B$4:$B$43,0),9)</f>
        <v>Schweiz</v>
      </c>
      <c r="F28" s="501">
        <v>17</v>
      </c>
      <c r="G28" s="483" t="str">
        <f>INDEX(Matches!$B$4:$J$43,MATCH($F28,Matches!$B$4:$B$43,0),2)</f>
        <v>A4</v>
      </c>
      <c r="H28" s="483" t="str">
        <f>INDEX(Matches!$B$4:$J$43,MATCH($F28,Matches!$B$4:$B$43,0),3)</f>
        <v>A1</v>
      </c>
      <c r="I28" s="483" t="str">
        <f>IFERROR(VLOOKUP($F28,Matches!$B$4:$H$43,7,0),"")</f>
        <v>Genf</v>
      </c>
      <c r="J28" s="542"/>
      <c r="K28" s="543"/>
    </row>
    <row r="29" spans="1:11" x14ac:dyDescent="0.25">
      <c r="A29" s="4"/>
      <c r="B29" s="481">
        <f>INDEX(Matches!$B$4:$J$43,MATCH($F29,Matches!$B$4:$B$43,0),5)</f>
        <v>45848.875</v>
      </c>
      <c r="C29" s="535">
        <f>INDEX(Matches!$B$4:$J$43,MATCH($F29,Matches!$B$4:$B$43,0),5)</f>
        <v>45848.875</v>
      </c>
      <c r="D29" s="482" t="str">
        <f>INDEX(Matches!$B$4:$J$43,MATCH($F29,Matches!$B$4:$B$43,0),8)</f>
        <v>Norwegen</v>
      </c>
      <c r="E29" s="482" t="str">
        <f>INDEX(Matches!$B$4:$J$43,MATCH($F29,Matches!$B$4:$B$43,0),9)</f>
        <v>Island</v>
      </c>
      <c r="F29" s="501">
        <v>18</v>
      </c>
      <c r="G29" s="483" t="str">
        <f>INDEX(Matches!$B$4:$J$43,MATCH($F29,Matches!$B$4:$B$43,0),2)</f>
        <v>A2</v>
      </c>
      <c r="H29" s="483" t="str">
        <f>INDEX(Matches!$B$4:$J$43,MATCH($F29,Matches!$B$4:$B$43,0),3)</f>
        <v>A3</v>
      </c>
      <c r="I29" s="483" t="str">
        <f>IFERROR(VLOOKUP($F29,Matches!$B$4:$H$43,7,0),"")</f>
        <v>Thun</v>
      </c>
      <c r="J29" s="542"/>
      <c r="K29" s="543"/>
    </row>
    <row r="30" spans="1:11" x14ac:dyDescent="0.25">
      <c r="A30" s="4"/>
      <c r="B30" s="484"/>
      <c r="C30" s="536"/>
      <c r="D30" s="485"/>
      <c r="E30" s="485"/>
      <c r="F30" s="486"/>
      <c r="G30" s="486"/>
      <c r="H30" s="486"/>
      <c r="I30" s="486"/>
      <c r="J30" s="486"/>
      <c r="K30" s="487"/>
    </row>
    <row r="31" spans="1:11" x14ac:dyDescent="0.25">
      <c r="A31" s="4"/>
      <c r="B31" s="481">
        <f>INDEX(Matches!$B$4:$J$43,MATCH($F31,Matches!$B$4:$B$43,0),5)</f>
        <v>45849.875</v>
      </c>
      <c r="C31" s="535">
        <f>INDEX(Matches!$B$4:$J$43,MATCH($F31,Matches!$B$4:$B$43,0),5)</f>
        <v>45849.875</v>
      </c>
      <c r="D31" s="482" t="str">
        <f>INDEX(Matches!$B$4:$J$43,MATCH($F31,Matches!$B$4:$B$43,0),8)</f>
        <v>Italien</v>
      </c>
      <c r="E31" s="482" t="str">
        <f>INDEX(Matches!$B$4:$J$43,MATCH($F31,Matches!$B$4:$B$43,0),9)</f>
        <v>Spanien</v>
      </c>
      <c r="F31" s="501">
        <v>19</v>
      </c>
      <c r="G31" s="483" t="str">
        <f>INDEX(Matches!$B$4:$J$43,MATCH($F31,Matches!$B$4:$B$43,0),2)</f>
        <v>B4</v>
      </c>
      <c r="H31" s="483" t="str">
        <f>INDEX(Matches!$B$4:$J$43,MATCH($F31,Matches!$B$4:$B$43,0),3)</f>
        <v>B1</v>
      </c>
      <c r="I31" s="483" t="str">
        <f>IFERROR(VLOOKUP($F31,Matches!$B$4:$H$43,7,0),"")</f>
        <v>Bern</v>
      </c>
      <c r="J31" s="542"/>
      <c r="K31" s="543"/>
    </row>
    <row r="32" spans="1:11" x14ac:dyDescent="0.25">
      <c r="A32" s="4"/>
      <c r="B32" s="481">
        <f>INDEX(Matches!$B$4:$J$43,MATCH($F32,Matches!$B$4:$B$43,0),5)</f>
        <v>45849.875</v>
      </c>
      <c r="C32" s="535">
        <f>INDEX(Matches!$B$4:$J$43,MATCH($F32,Matches!$B$4:$B$43,0),5)</f>
        <v>45849.875</v>
      </c>
      <c r="D32" s="482" t="str">
        <f>INDEX(Matches!$B$4:$J$43,MATCH($F32,Matches!$B$4:$B$43,0),8)</f>
        <v>Portugal</v>
      </c>
      <c r="E32" s="482" t="str">
        <f>INDEX(Matches!$B$4:$J$43,MATCH($F32,Matches!$B$4:$B$43,0),9)</f>
        <v>Belgien</v>
      </c>
      <c r="F32" s="501">
        <v>20</v>
      </c>
      <c r="G32" s="483" t="str">
        <f>INDEX(Matches!$B$4:$J$43,MATCH($F32,Matches!$B$4:$B$43,0),2)</f>
        <v>B2</v>
      </c>
      <c r="H32" s="483" t="str">
        <f>INDEX(Matches!$B$4:$J$43,MATCH($F32,Matches!$B$4:$B$43,0),3)</f>
        <v>B3</v>
      </c>
      <c r="I32" s="483" t="str">
        <f>IFERROR(VLOOKUP($F32,Matches!$B$4:$H$43,7,0),"")</f>
        <v>Sion</v>
      </c>
      <c r="J32" s="542"/>
      <c r="K32" s="543"/>
    </row>
    <row r="33" spans="1:11" x14ac:dyDescent="0.25">
      <c r="A33" s="4"/>
      <c r="B33" s="484"/>
      <c r="C33" s="536"/>
      <c r="D33" s="485"/>
      <c r="E33" s="485"/>
      <c r="F33" s="486"/>
      <c r="G33" s="486"/>
      <c r="H33" s="486"/>
      <c r="I33" s="486"/>
      <c r="J33" s="486"/>
      <c r="K33" s="487"/>
    </row>
    <row r="34" spans="1:11" x14ac:dyDescent="0.25">
      <c r="A34" s="4"/>
      <c r="B34" s="481">
        <f>INDEX(Matches!$B$4:$J$43,MATCH($F34,Matches!$B$4:$B$43,0),5)</f>
        <v>45850.875</v>
      </c>
      <c r="C34" s="535">
        <f>INDEX(Matches!$B$4:$J$43,MATCH($F34,Matches!$B$4:$B$43,0),5)</f>
        <v>45850.875</v>
      </c>
      <c r="D34" s="482" t="str">
        <f>INDEX(Matches!$B$4:$J$43,MATCH($F34,Matches!$B$4:$B$43,0),8)</f>
        <v>Schweden</v>
      </c>
      <c r="E34" s="482" t="str">
        <f>INDEX(Matches!$B$4:$J$43,MATCH($F34,Matches!$B$4:$B$43,0),9)</f>
        <v>Deutschland</v>
      </c>
      <c r="F34" s="501">
        <v>21</v>
      </c>
      <c r="G34" s="483" t="str">
        <f>INDEX(Matches!$B$4:$J$43,MATCH($F34,Matches!$B$4:$B$43,0),2)</f>
        <v>C4</v>
      </c>
      <c r="H34" s="483" t="str">
        <f>INDEX(Matches!$B$4:$J$43,MATCH($F34,Matches!$B$4:$B$43,0),3)</f>
        <v>C1</v>
      </c>
      <c r="I34" s="483" t="str">
        <f>IFERROR(VLOOKUP($F34,Matches!$B$4:$H$43,7,0),"")</f>
        <v>Zürich</v>
      </c>
      <c r="J34" s="542"/>
      <c r="K34" s="543"/>
    </row>
    <row r="35" spans="1:11" x14ac:dyDescent="0.25">
      <c r="A35" s="4"/>
      <c r="B35" s="481">
        <f>INDEX(Matches!$B$4:$J$43,MATCH($F35,Matches!$B$4:$B$43,0),5)</f>
        <v>45850.875</v>
      </c>
      <c r="C35" s="535">
        <f>INDEX(Matches!$B$4:$J$43,MATCH($F35,Matches!$B$4:$B$43,0),5)</f>
        <v>45850.875</v>
      </c>
      <c r="D35" s="482" t="str">
        <f>INDEX(Matches!$B$4:$J$43,MATCH($F35,Matches!$B$4:$B$43,0),8)</f>
        <v>Polen</v>
      </c>
      <c r="E35" s="482" t="str">
        <f>INDEX(Matches!$B$4:$J$43,MATCH($F35,Matches!$B$4:$B$43,0),9)</f>
        <v>Dänemark</v>
      </c>
      <c r="F35" s="501">
        <v>22</v>
      </c>
      <c r="G35" s="483" t="str">
        <f>INDEX(Matches!$B$4:$J$43,MATCH($F35,Matches!$B$4:$B$43,0),2)</f>
        <v>C2</v>
      </c>
      <c r="H35" s="483" t="str">
        <f>INDEX(Matches!$B$4:$J$43,MATCH($F35,Matches!$B$4:$B$43,0),3)</f>
        <v>C3</v>
      </c>
      <c r="I35" s="483" t="str">
        <f>IFERROR(VLOOKUP($F35,Matches!$B$4:$H$43,7,0),"")</f>
        <v>Luzern</v>
      </c>
      <c r="J35" s="542"/>
      <c r="K35" s="543"/>
    </row>
    <row r="36" spans="1:11" x14ac:dyDescent="0.25">
      <c r="A36" s="4"/>
      <c r="B36" s="484"/>
      <c r="C36" s="536"/>
      <c r="D36" s="485"/>
      <c r="E36" s="485"/>
      <c r="F36" s="486"/>
      <c r="G36" s="486"/>
      <c r="H36" s="486"/>
      <c r="I36" s="486"/>
      <c r="J36" s="486"/>
      <c r="K36" s="487"/>
    </row>
    <row r="37" spans="1:11" x14ac:dyDescent="0.25">
      <c r="A37" s="4"/>
      <c r="B37" s="481">
        <f>INDEX(Matches!$B$4:$J$43,MATCH($F37,Matches!$B$4:$B$43,0),5)</f>
        <v>45851.875</v>
      </c>
      <c r="C37" s="535">
        <f>INDEX(Matches!$B$4:$J$43,MATCH($F37,Matches!$B$4:$B$43,0),5)</f>
        <v>45851.875</v>
      </c>
      <c r="D37" s="482" t="str">
        <f>INDEX(Matches!$B$4:$J$43,MATCH($F37,Matches!$B$4:$B$43,0),8)</f>
        <v>Niederlande</v>
      </c>
      <c r="E37" s="482" t="str">
        <f>INDEX(Matches!$B$4:$J$43,MATCH($F37,Matches!$B$4:$B$43,0),9)</f>
        <v>Frankreich</v>
      </c>
      <c r="F37" s="501">
        <v>23</v>
      </c>
      <c r="G37" s="483" t="str">
        <f>INDEX(Matches!$B$4:$J$43,MATCH($F37,Matches!$B$4:$B$43,0),2)</f>
        <v>D4</v>
      </c>
      <c r="H37" s="483" t="str">
        <f>INDEX(Matches!$B$4:$J$43,MATCH($F37,Matches!$B$4:$B$43,0),3)</f>
        <v>D1</v>
      </c>
      <c r="I37" s="483" t="str">
        <f>IFERROR(VLOOKUP($F37,Matches!$B$4:$H$43,7,0),"")</f>
        <v>Basel</v>
      </c>
      <c r="J37" s="542"/>
      <c r="K37" s="543"/>
    </row>
    <row r="38" spans="1:11" x14ac:dyDescent="0.25">
      <c r="A38" s="4"/>
      <c r="B38" s="481">
        <f>INDEX(Matches!$B$4:$J$43,MATCH($F38,Matches!$B$4:$B$43,0),5)</f>
        <v>45851.875</v>
      </c>
      <c r="C38" s="535">
        <f>INDEX(Matches!$B$4:$J$43,MATCH($F38,Matches!$B$4:$B$43,0),5)</f>
        <v>45851.875</v>
      </c>
      <c r="D38" s="482" t="str">
        <f>INDEX(Matches!$B$4:$J$43,MATCH($F38,Matches!$B$4:$B$43,0),8)</f>
        <v>England</v>
      </c>
      <c r="E38" s="482" t="str">
        <f>INDEX(Matches!$B$4:$J$43,MATCH($F38,Matches!$B$4:$B$43,0),9)</f>
        <v>Wales</v>
      </c>
      <c r="F38" s="501">
        <v>24</v>
      </c>
      <c r="G38" s="483" t="str">
        <f>INDEX(Matches!$B$4:$J$43,MATCH($F38,Matches!$B$4:$B$43,0),2)</f>
        <v>D2</v>
      </c>
      <c r="H38" s="483" t="str">
        <f>INDEX(Matches!$B$4:$J$43,MATCH($F38,Matches!$B$4:$B$43,0),3)</f>
        <v>D3</v>
      </c>
      <c r="I38" s="483" t="str">
        <f>IFERROR(VLOOKUP($F38,Matches!$B$4:$H$43,7,0),"")</f>
        <v>St. Gallen</v>
      </c>
      <c r="J38" s="542"/>
      <c r="K38" s="543"/>
    </row>
    <row r="39" spans="1:11" x14ac:dyDescent="0.25">
      <c r="A39" s="4"/>
      <c r="B39" s="484"/>
      <c r="C39" s="536"/>
      <c r="D39" s="485"/>
      <c r="E39" s="485"/>
      <c r="F39" s="486"/>
      <c r="G39" s="486"/>
      <c r="H39" s="486"/>
      <c r="I39" s="486"/>
      <c r="J39" s="486"/>
      <c r="K39" s="487"/>
    </row>
    <row r="40" spans="1:11" x14ac:dyDescent="0.25">
      <c r="A40" s="4"/>
      <c r="B40" s="496" t="str">
        <f>Sprache!$E$165</f>
        <v>Viertelfinale</v>
      </c>
      <c r="C40" s="537"/>
      <c r="D40" s="497"/>
      <c r="E40" s="497"/>
      <c r="F40" s="498"/>
      <c r="G40" s="498"/>
      <c r="H40" s="498"/>
      <c r="I40" s="498"/>
      <c r="J40" s="498"/>
      <c r="K40" s="499"/>
    </row>
    <row r="41" spans="1:11" x14ac:dyDescent="0.25">
      <c r="A41" s="4"/>
      <c r="B41" s="481">
        <f>INDEX(Matches!$B$4:$J$43,MATCH($F41,Matches!$B$4:$B$43,0),5)</f>
        <v>45854.875</v>
      </c>
      <c r="C41" s="535">
        <f>INDEX(Matches!$B$4:$J$43,MATCH($F41,Matches!$B$4:$B$43,0),5)</f>
        <v>45854.875</v>
      </c>
      <c r="D41" s="482" t="str">
        <f>INDEX(Matches!$B$4:$J$43,MATCH($F41,Matches!$B$4:$B$43,0),8)</f>
        <v>Norwegen</v>
      </c>
      <c r="E41" s="482" t="str">
        <f>INDEX(Matches!$B$4:$J$43,MATCH($F41,Matches!$B$4:$B$43,0),9)</f>
        <v>Italien</v>
      </c>
      <c r="F41" s="501">
        <v>25</v>
      </c>
      <c r="G41" s="483" t="str">
        <f>INDEX(Matches!$B$4:$J$43,MATCH($F41,Matches!$B$4:$B$43,0),2)</f>
        <v>1A</v>
      </c>
      <c r="H41" s="483" t="str">
        <f>INDEX(Matches!$B$4:$J$43,MATCH($F41,Matches!$B$4:$B$43,0),3)</f>
        <v>2B</v>
      </c>
      <c r="I41" s="483" t="str">
        <f>IFERROR(VLOOKUP($F41,Matches!$B$4:$H$43,7,0),"")</f>
        <v>Genf</v>
      </c>
      <c r="J41" s="542"/>
      <c r="K41" s="543"/>
    </row>
    <row r="42" spans="1:11" x14ac:dyDescent="0.25">
      <c r="A42" s="4"/>
      <c r="B42" s="484"/>
      <c r="C42" s="536"/>
      <c r="D42" s="485"/>
      <c r="E42" s="485"/>
      <c r="F42" s="486"/>
      <c r="G42" s="486"/>
      <c r="H42" s="486"/>
      <c r="I42" s="486"/>
      <c r="J42" s="486"/>
      <c r="K42" s="487"/>
    </row>
    <row r="43" spans="1:11" x14ac:dyDescent="0.25">
      <c r="A43" s="4"/>
      <c r="B43" s="481">
        <f>INDEX(Matches!$B$4:$J$43,MATCH($F43,Matches!$B$4:$B$43,0),5)</f>
        <v>45855.875</v>
      </c>
      <c r="C43" s="535">
        <f>INDEX(Matches!$B$4:$J$43,MATCH($F43,Matches!$B$4:$B$43,0),5)</f>
        <v>45855.875</v>
      </c>
      <c r="D43" s="482" t="str">
        <f>INDEX(Matches!$B$4:$J$43,MATCH($F43,Matches!$B$4:$B$43,0),8)</f>
        <v>Schweden</v>
      </c>
      <c r="E43" s="482" t="str">
        <f>INDEX(Matches!$B$4:$J$43,MATCH($F43,Matches!$B$4:$B$43,0),9)</f>
        <v>England</v>
      </c>
      <c r="F43" s="501">
        <v>26</v>
      </c>
      <c r="G43" s="483" t="str">
        <f>INDEX(Matches!$B$4:$J$43,MATCH($F43,Matches!$B$4:$B$43,0),2)</f>
        <v>1C</v>
      </c>
      <c r="H43" s="483" t="str">
        <f>INDEX(Matches!$B$4:$J$43,MATCH($F43,Matches!$B$4:$B$43,0),3)</f>
        <v>2D</v>
      </c>
      <c r="I43" s="483" t="str">
        <f>IFERROR(VLOOKUP($F43,Matches!$B$4:$H$43,7,0),"")</f>
        <v>Zürich</v>
      </c>
      <c r="J43" s="542"/>
      <c r="K43" s="543"/>
    </row>
    <row r="44" spans="1:11" x14ac:dyDescent="0.25">
      <c r="A44" s="4"/>
      <c r="B44" s="484"/>
      <c r="C44" s="536"/>
      <c r="D44" s="485"/>
      <c r="E44" s="485"/>
      <c r="F44" s="486"/>
      <c r="G44" s="486"/>
      <c r="H44" s="486"/>
      <c r="I44" s="486"/>
      <c r="J44" s="486"/>
      <c r="K44" s="487"/>
    </row>
    <row r="45" spans="1:11" x14ac:dyDescent="0.25">
      <c r="A45" s="4"/>
      <c r="B45" s="481">
        <f>INDEX(Matches!$B$4:$J$43,MATCH($F45,Matches!$B$4:$B$43,0),5)</f>
        <v>45856.875</v>
      </c>
      <c r="C45" s="535">
        <f>INDEX(Matches!$B$4:$J$43,MATCH($F45,Matches!$B$4:$B$43,0),5)</f>
        <v>45856.875</v>
      </c>
      <c r="D45" s="482" t="str">
        <f>INDEX(Matches!$B$4:$J$43,MATCH($F45,Matches!$B$4:$B$43,0),8)</f>
        <v>Spanien</v>
      </c>
      <c r="E45" s="482" t="str">
        <f>INDEX(Matches!$B$4:$J$43,MATCH($F45,Matches!$B$4:$B$43,0),9)</f>
        <v>Schweiz</v>
      </c>
      <c r="F45" s="501">
        <v>27</v>
      </c>
      <c r="G45" s="483" t="str">
        <f>INDEX(Matches!$B$4:$J$43,MATCH($F45,Matches!$B$4:$B$43,0),2)</f>
        <v>1B</v>
      </c>
      <c r="H45" s="483" t="str">
        <f>INDEX(Matches!$B$4:$J$43,MATCH($F45,Matches!$B$4:$B$43,0),3)</f>
        <v>2A</v>
      </c>
      <c r="I45" s="483" t="str">
        <f>IFERROR(VLOOKUP($F45,Matches!$B$4:$H$43,7,0),"")</f>
        <v>Bern</v>
      </c>
      <c r="J45" s="542"/>
      <c r="K45" s="543"/>
    </row>
    <row r="46" spans="1:11" x14ac:dyDescent="0.25">
      <c r="A46" s="4"/>
      <c r="B46" s="484"/>
      <c r="C46" s="536"/>
      <c r="D46" s="485"/>
      <c r="E46" s="485"/>
      <c r="F46" s="486"/>
      <c r="G46" s="486"/>
      <c r="H46" s="486"/>
      <c r="I46" s="486"/>
      <c r="J46" s="486"/>
      <c r="K46" s="487"/>
    </row>
    <row r="47" spans="1:11" x14ac:dyDescent="0.25">
      <c r="A47" s="4"/>
      <c r="B47" s="481">
        <f>INDEX(Matches!$B$4:$J$43,MATCH($F47,Matches!$B$4:$B$43,0),5)</f>
        <v>45857.875</v>
      </c>
      <c r="C47" s="535">
        <f>INDEX(Matches!$B$4:$J$43,MATCH($F47,Matches!$B$4:$B$43,0),5)</f>
        <v>45857.875</v>
      </c>
      <c r="D47" s="482" t="str">
        <f>INDEX(Matches!$B$4:$J$43,MATCH($F47,Matches!$B$4:$B$43,0),8)</f>
        <v>Frankreich</v>
      </c>
      <c r="E47" s="482" t="str">
        <f>INDEX(Matches!$B$4:$J$43,MATCH($F47,Matches!$B$4:$B$43,0),9)</f>
        <v>Deutschland</v>
      </c>
      <c r="F47" s="501">
        <v>28</v>
      </c>
      <c r="G47" s="483" t="str">
        <f>INDEX(Matches!$B$4:$J$43,MATCH($F47,Matches!$B$4:$B$43,0),2)</f>
        <v>1D</v>
      </c>
      <c r="H47" s="483" t="str">
        <f>INDEX(Matches!$B$4:$J$43,MATCH($F47,Matches!$B$4:$B$43,0),3)</f>
        <v>2C</v>
      </c>
      <c r="I47" s="483" t="str">
        <f>IFERROR(VLOOKUP($F47,Matches!$B$4:$H$43,7,0),"")</f>
        <v>Basel</v>
      </c>
      <c r="J47" s="542"/>
      <c r="K47" s="543"/>
    </row>
    <row r="48" spans="1:11" x14ac:dyDescent="0.25">
      <c r="A48" s="502"/>
      <c r="B48" s="484"/>
      <c r="C48" s="536"/>
      <c r="D48" s="485"/>
      <c r="E48" s="485"/>
      <c r="F48" s="486"/>
      <c r="G48" s="486"/>
      <c r="H48" s="486"/>
      <c r="I48" s="486"/>
      <c r="J48" s="486"/>
      <c r="K48" s="487"/>
    </row>
    <row r="49" spans="1:11" x14ac:dyDescent="0.25">
      <c r="A49" s="4"/>
      <c r="B49" s="496" t="str">
        <f>Sprache!$E$166</f>
        <v>Halbfinale</v>
      </c>
      <c r="C49" s="537"/>
      <c r="D49" s="497"/>
      <c r="E49" s="497"/>
      <c r="F49" s="498"/>
      <c r="G49" s="498"/>
      <c r="H49" s="498"/>
      <c r="I49" s="498"/>
      <c r="J49" s="498"/>
      <c r="K49" s="499"/>
    </row>
    <row r="50" spans="1:11" x14ac:dyDescent="0.25">
      <c r="A50" s="4"/>
      <c r="B50" s="500">
        <f>INDEX(Matches!$B$4:$J$43,MATCH($F50,Matches!$B$4:$B$43,0),5)</f>
        <v>45860.875</v>
      </c>
      <c r="C50" s="538">
        <f>INDEX(Matches!$B$4:$J$43,MATCH($F50,Matches!$B$4:$B$43,0),5)</f>
        <v>45860.875</v>
      </c>
      <c r="D50" s="503" t="str">
        <f>EURO!C$64</f>
        <v>England</v>
      </c>
      <c r="E50" s="503" t="str">
        <f>EURO!E$64</f>
        <v>Italien</v>
      </c>
      <c r="F50" s="501">
        <v>29</v>
      </c>
      <c r="G50" s="501" t="str">
        <f>INDEX(Matches!$B$4:$J$43,MATCH($F50,Matches!$B$4:$B$43,0),2)</f>
        <v>W26</v>
      </c>
      <c r="H50" s="501" t="str">
        <f>INDEX(Matches!$B$4:$J$43,MATCH($F50,Matches!$B$4:$B$43,0),3)</f>
        <v>W25</v>
      </c>
      <c r="I50" s="483" t="str">
        <f>IFERROR(VLOOKUP($F50,Matches!$B$4:$H$43,7,0),"")</f>
        <v>Genf</v>
      </c>
      <c r="J50" s="544"/>
      <c r="K50" s="545"/>
    </row>
    <row r="51" spans="1:11" x14ac:dyDescent="0.25">
      <c r="A51" s="4"/>
      <c r="B51" s="484"/>
      <c r="C51" s="536"/>
      <c r="D51" s="485"/>
      <c r="E51" s="485"/>
      <c r="F51" s="486"/>
      <c r="G51" s="486"/>
      <c r="H51" s="486"/>
      <c r="I51" s="486"/>
      <c r="J51" s="486"/>
      <c r="K51" s="487"/>
    </row>
    <row r="52" spans="1:11" x14ac:dyDescent="0.25">
      <c r="A52" s="4"/>
      <c r="B52" s="500">
        <f>INDEX(Matches!$B$4:$J$43,MATCH($F52,Matches!$B$4:$B$43,0),5)</f>
        <v>45861.875</v>
      </c>
      <c r="C52" s="538">
        <f>INDEX(Matches!$B$4:$J$43,MATCH($F52,Matches!$B$4:$B$43,0),5)</f>
        <v>45861.875</v>
      </c>
      <c r="D52" s="503" t="str">
        <f>EURO!I$64</f>
        <v>Deutschland</v>
      </c>
      <c r="E52" s="503" t="str">
        <f>EURO!K$64</f>
        <v>Spanien</v>
      </c>
      <c r="F52" s="501">
        <v>30</v>
      </c>
      <c r="G52" s="501" t="str">
        <f>INDEX(Matches!$B$4:$J$43,MATCH($F52,Matches!$B$4:$B$43,0),2)</f>
        <v>W28</v>
      </c>
      <c r="H52" s="501" t="str">
        <f>INDEX(Matches!$B$4:$J$43,MATCH($F52,Matches!$B$4:$B$43,0),3)</f>
        <v>W27</v>
      </c>
      <c r="I52" s="501" t="str">
        <f>IFERROR(VLOOKUP($F52,Matches!$B$4:$H$43,7,0),"")</f>
        <v>Zürich</v>
      </c>
      <c r="J52" s="544"/>
      <c r="K52" s="545"/>
    </row>
    <row r="53" spans="1:11" x14ac:dyDescent="0.25">
      <c r="A53" s="4"/>
      <c r="B53" s="484"/>
      <c r="C53" s="536"/>
      <c r="D53" s="485"/>
      <c r="E53" s="485"/>
      <c r="F53" s="486"/>
      <c r="G53" s="486"/>
      <c r="H53" s="486"/>
      <c r="I53" s="486"/>
      <c r="J53" s="486"/>
      <c r="K53" s="487"/>
    </row>
    <row r="54" spans="1:11" x14ac:dyDescent="0.25">
      <c r="A54" s="4"/>
      <c r="B54" s="496" t="str">
        <f>Sprache!$E$115</f>
        <v>Finale</v>
      </c>
      <c r="C54" s="537"/>
      <c r="D54" s="497"/>
      <c r="E54" s="497"/>
      <c r="F54" s="498"/>
      <c r="G54" s="498"/>
      <c r="H54" s="498"/>
      <c r="I54" s="498"/>
      <c r="J54" s="498"/>
      <c r="K54" s="499"/>
    </row>
    <row r="55" spans="1:11" ht="15.75" thickBot="1" x14ac:dyDescent="0.3">
      <c r="A55" s="4"/>
      <c r="B55" s="504">
        <f>INDEX(Matches!$B$4:$J$43,MATCH($F55,Matches!$B$4:$B$43,0),5)</f>
        <v>45865.75</v>
      </c>
      <c r="C55" s="539">
        <f>INDEX(Matches!$B$4:$J$43,MATCH($F55,Matches!$B$4:$B$43,0),5)</f>
        <v>45865.75</v>
      </c>
      <c r="D55" s="505" t="str">
        <f>EURO!F$74</f>
        <v>England</v>
      </c>
      <c r="E55" s="505" t="str">
        <f>EURO!H$74</f>
        <v>Spanien</v>
      </c>
      <c r="F55" s="540">
        <v>31</v>
      </c>
      <c r="G55" s="506" t="str">
        <f>INDEX(Matches!$B$4:$J$43,MATCH($F55,Matches!$B$4:$B$43,0),2)</f>
        <v>W29</v>
      </c>
      <c r="H55" s="506" t="str">
        <f>INDEX(Matches!$B$4:$J$43,MATCH($F55,Matches!$B$4:$B$43,0),3)</f>
        <v>W30</v>
      </c>
      <c r="I55" s="506" t="str">
        <f>IFERROR(VLOOKUP($F55,Matches!$B$4:$H$43,7,0),"")</f>
        <v>Basel</v>
      </c>
      <c r="J55" s="546"/>
      <c r="K55" s="547"/>
    </row>
    <row r="56" spans="1:11" ht="15.75" thickTop="1" x14ac:dyDescent="0.25"/>
    <row r="57" spans="1:11" x14ac:dyDescent="0.25"/>
    <row r="58" spans="1:11" x14ac:dyDescent="0.25"/>
    <row r="59" spans="1:11" x14ac:dyDescent="0.25"/>
  </sheetData>
  <sheetProtection sheet="1" objects="1" scenarios="1" selectLockedCells="1"/>
  <mergeCells count="5">
    <mergeCell ref="B1:H1"/>
    <mergeCell ref="M2:N2"/>
    <mergeCell ref="G3:H3"/>
    <mergeCell ref="M3:N4"/>
    <mergeCell ref="M11:N13"/>
  </mergeCells>
  <conditionalFormatting sqref="B50 B55 B47:B48 B7:B8 B10:B11 B22:B23 B25 B28:B32 B35 B37:B38 B52:B53 B43 B41 B4:B5">
    <cfRule type="expression" dxfId="272" priority="161">
      <formula>INT(B4)=TODAY()</formula>
    </cfRule>
  </conditionalFormatting>
  <conditionalFormatting sqref="B49">
    <cfRule type="expression" dxfId="271" priority="106">
      <formula>INT(B49)=TODAY()</formula>
    </cfRule>
  </conditionalFormatting>
  <conditionalFormatting sqref="B22">
    <cfRule type="expression" dxfId="270" priority="151">
      <formula>INT(B22)=TODAY()</formula>
    </cfRule>
  </conditionalFormatting>
  <conditionalFormatting sqref="B45">
    <cfRule type="expression" dxfId="269" priority="146">
      <formula>INT(B45)=TODAY()</formula>
    </cfRule>
  </conditionalFormatting>
  <conditionalFormatting sqref="B44">
    <cfRule type="expression" dxfId="268" priority="141">
      <formula>INT(B44)=TODAY()</formula>
    </cfRule>
  </conditionalFormatting>
  <conditionalFormatting sqref="B54">
    <cfRule type="expression" dxfId="267" priority="121">
      <formula>INT(B54)=TODAY()</formula>
    </cfRule>
  </conditionalFormatting>
  <conditionalFormatting sqref="B6">
    <cfRule type="expression" dxfId="266" priority="101">
      <formula>INT(B6)=TODAY()</formula>
    </cfRule>
  </conditionalFormatting>
  <conditionalFormatting sqref="B9">
    <cfRule type="expression" dxfId="265" priority="96">
      <formula>INT(B9)=TODAY()</formula>
    </cfRule>
  </conditionalFormatting>
  <conditionalFormatting sqref="B13">
    <cfRule type="expression" dxfId="264" priority="91">
      <formula>INT(B13)=TODAY()</formula>
    </cfRule>
  </conditionalFormatting>
  <conditionalFormatting sqref="B12">
    <cfRule type="expression" dxfId="263" priority="86">
      <formula>INT(B12)=TODAY()</formula>
    </cfRule>
  </conditionalFormatting>
  <conditionalFormatting sqref="B14">
    <cfRule type="expression" dxfId="262" priority="81">
      <formula>INT(B14)=TODAY()</formula>
    </cfRule>
  </conditionalFormatting>
  <conditionalFormatting sqref="B16:B17">
    <cfRule type="expression" dxfId="261" priority="76">
      <formula>INT(B16)=TODAY()</formula>
    </cfRule>
  </conditionalFormatting>
  <conditionalFormatting sqref="B15">
    <cfRule type="expression" dxfId="260" priority="71">
      <formula>INT(B15)=TODAY()</formula>
    </cfRule>
  </conditionalFormatting>
  <conditionalFormatting sqref="B19:B20">
    <cfRule type="expression" dxfId="259" priority="66">
      <formula>INT(B19)=TODAY()</formula>
    </cfRule>
  </conditionalFormatting>
  <conditionalFormatting sqref="B18">
    <cfRule type="expression" dxfId="258" priority="61">
      <formula>INT(B18)=TODAY()</formula>
    </cfRule>
  </conditionalFormatting>
  <conditionalFormatting sqref="B21">
    <cfRule type="expression" dxfId="257" priority="56">
      <formula>INT(B21)=TODAY()</formula>
    </cfRule>
  </conditionalFormatting>
  <conditionalFormatting sqref="B24">
    <cfRule type="expression" dxfId="256" priority="51">
      <formula>INT(B24)=TODAY()</formula>
    </cfRule>
  </conditionalFormatting>
  <conditionalFormatting sqref="B26">
    <cfRule type="expression" dxfId="255" priority="46">
      <formula>INT(B26)=TODAY()</formula>
    </cfRule>
  </conditionalFormatting>
  <conditionalFormatting sqref="B27">
    <cfRule type="expression" dxfId="254" priority="41">
      <formula>INT(B27)=TODAY()</formula>
    </cfRule>
  </conditionalFormatting>
  <conditionalFormatting sqref="B34">
    <cfRule type="expression" dxfId="253" priority="36">
      <formula>INT(B34)=TODAY()</formula>
    </cfRule>
  </conditionalFormatting>
  <conditionalFormatting sqref="B33">
    <cfRule type="expression" dxfId="252" priority="31">
      <formula>INT(B33)=TODAY()</formula>
    </cfRule>
  </conditionalFormatting>
  <conditionalFormatting sqref="B36">
    <cfRule type="expression" dxfId="251" priority="26">
      <formula>INT(B36)=TODAY()</formula>
    </cfRule>
  </conditionalFormatting>
  <conditionalFormatting sqref="B51">
    <cfRule type="expression" dxfId="250" priority="21">
      <formula>INT(B51)=TODAY()</formula>
    </cfRule>
  </conditionalFormatting>
  <conditionalFormatting sqref="B46">
    <cfRule type="expression" dxfId="249" priority="16">
      <formula>INT(B46)=TODAY()</formula>
    </cfRule>
  </conditionalFormatting>
  <conditionalFormatting sqref="B42">
    <cfRule type="expression" dxfId="248" priority="11">
      <formula>INT(B42)=TODAY()</formula>
    </cfRule>
  </conditionalFormatting>
  <conditionalFormatting sqref="B39">
    <cfRule type="expression" dxfId="247" priority="6">
      <formula>INT(B39)=TODAY()</formula>
    </cfRule>
  </conditionalFormatting>
  <conditionalFormatting sqref="B40">
    <cfRule type="expression" dxfId="246" priority="1">
      <formula>INT(B40)=TODAY()</formula>
    </cfRule>
  </conditionalFormatting>
  <conditionalFormatting sqref="D4:E55">
    <cfRule type="expression" dxfId="245" priority="403">
      <formula>AND(D4=$N$9,D4&lt;&gt;"")</formula>
    </cfRule>
    <cfRule type="expression" dxfId="244" priority="404">
      <formula>AND(D4=$N$8,D4&lt;&gt;"")</formula>
    </cfRule>
    <cfRule type="expression" dxfId="243" priority="405">
      <formula>AND(D4=$N$7,D4&lt;&gt;"")</formula>
    </cfRule>
    <cfRule type="expression" dxfId="242" priority="406">
      <formula>AND(D4=$N$6,D4&lt;&gt;"")</formula>
    </cfRule>
  </conditionalFormatting>
  <pageMargins left="0.11811023622047245" right="0.11811023622047245" top="0.31496062992125984" bottom="0.19685039370078741" header="0.31496062992125984" footer="0.31496062992125984"/>
  <pageSetup paperSize="9" scale="83"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941E8-1A58-4398-B6E5-4F4FED487DCD}">
  <sheetPr codeName="Tabelle111"/>
  <dimension ref="A1:AG36"/>
  <sheetViews>
    <sheetView workbookViewId="0"/>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351"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6"/>
      <c r="B1" s="216" t="s">
        <v>181</v>
      </c>
      <c r="C1" s="556" t="s">
        <v>23</v>
      </c>
      <c r="D1" s="45"/>
      <c r="O1" s="554"/>
    </row>
    <row r="2" spans="1:33" ht="8.25" customHeight="1" x14ac:dyDescent="0.25">
      <c r="O2" s="554"/>
    </row>
    <row r="3" spans="1:33" x14ac:dyDescent="0.25">
      <c r="B3" s="871" t="s">
        <v>169</v>
      </c>
      <c r="C3" s="871"/>
      <c r="D3" s="871"/>
      <c r="E3" s="871" t="s">
        <v>170</v>
      </c>
      <c r="F3" s="871"/>
      <c r="G3" s="871"/>
      <c r="H3" s="871" t="s">
        <v>165</v>
      </c>
      <c r="I3" s="871"/>
      <c r="J3" s="871" t="s">
        <v>716</v>
      </c>
      <c r="K3" s="871"/>
      <c r="L3" s="871"/>
      <c r="M3" s="555" t="s">
        <v>143</v>
      </c>
      <c r="N3" s="84"/>
      <c r="O3" s="44"/>
      <c r="P3" s="43"/>
      <c r="Q3" s="555" t="s">
        <v>165</v>
      </c>
      <c r="R3" s="469" t="s">
        <v>162</v>
      </c>
      <c r="S3" s="469" t="s">
        <v>163</v>
      </c>
      <c r="T3" s="469" t="s">
        <v>164</v>
      </c>
      <c r="U3" s="352" t="s">
        <v>624</v>
      </c>
      <c r="V3" s="352" t="s">
        <v>166</v>
      </c>
      <c r="W3" s="352" t="s">
        <v>167</v>
      </c>
      <c r="X3" s="352" t="s">
        <v>168</v>
      </c>
      <c r="Y3" s="352" t="s">
        <v>445</v>
      </c>
      <c r="Z3" s="352" t="s">
        <v>446</v>
      </c>
      <c r="AA3" s="352" t="s">
        <v>437</v>
      </c>
      <c r="AB3" s="352" t="s">
        <v>29</v>
      </c>
      <c r="AC3" s="352" t="s">
        <v>263</v>
      </c>
      <c r="AD3" s="352" t="s">
        <v>171</v>
      </c>
      <c r="AE3" s="352" t="s">
        <v>458</v>
      </c>
      <c r="AF3" s="352" t="s">
        <v>506</v>
      </c>
    </row>
    <row r="4" spans="1:33" x14ac:dyDescent="0.25">
      <c r="B4" s="253" t="str">
        <f>INDEX(EURO!$B$13:$L$40,1,1+(CODE($C$1)-65)*3)</f>
        <v>Wales</v>
      </c>
      <c r="C4" s="254" t="s">
        <v>28</v>
      </c>
      <c r="D4" s="255" t="str">
        <f>INDEX(EURO!$B$13:$L$40,1,2+(CODE($C$1)-65)*3)</f>
        <v>Niederlande</v>
      </c>
      <c r="E4" s="253">
        <f>IF(OR(INDEX(EURO!$B$14:$L$41,1,1+(CODE($C$1)-65)*3)="",INDEX(EURO!$B$14:$L$41,1,2+(CODE($C$1)-65)*3)=""),"",INDEX(EURO!$B$14:$L$41,1,1+(CODE($C$1)-65)*3))</f>
        <v>0</v>
      </c>
      <c r="F4" s="254" t="s">
        <v>28</v>
      </c>
      <c r="G4" s="259">
        <f>IF(OR(INDEX(EURO!$B$14:$L$41,1,1+(CODE($C$1)-65)*3)="",INDEX(EURO!$B$14:$L$41,1,2+(CODE($C$1)-65)*3)=""),"",INDEX(EURO!$B$14:$L$41,1,2+(CODE($C$1)-65)*3))</f>
        <v>3</v>
      </c>
      <c r="H4" s="562">
        <f t="shared" ref="H4:H9" si="0">IF($M4&gt;0,IF($E4&gt;$G4,3,IF($E4=$G4,1,0)),0)</f>
        <v>0</v>
      </c>
      <c r="I4" s="562">
        <f t="shared" ref="I4:I9" si="1">IF($M4&gt;0,IF($E4&lt;$G4,3,IF($E4=$G4,1,0)),0)</f>
        <v>3</v>
      </c>
      <c r="L4" s="33"/>
      <c r="M4" s="562">
        <f t="shared" ref="M4:M9" si="2">IF(AND($E4&lt;&gt;"",$G4&lt;&gt;""),1,0)</f>
        <v>1</v>
      </c>
      <c r="N4" s="562"/>
      <c r="O4" s="562" t="s">
        <v>24</v>
      </c>
      <c r="P4" s="42" t="str">
        <f>VLOOKUP($C$1&amp;1,Groups!$B$7:$D$25,3,0)</f>
        <v>Frankreich</v>
      </c>
      <c r="Q4" s="562">
        <f>SUMIF($B$4:$B$9,P4,$H$4:$H$9)+SUMIF($D$4:$D$9,P4,$I$4:$I$9)</f>
        <v>9</v>
      </c>
      <c r="R4" s="562">
        <f>S4-T4</f>
        <v>7</v>
      </c>
      <c r="S4" s="562">
        <f>SUMIF($B$4:$B$9,$P4,$E$4:$E$9)+SUMIF($D$4:$D$9,$P4,$G$4:$G$9)</f>
        <v>11</v>
      </c>
      <c r="T4" s="562">
        <f>SUMIF($B$4:$B$9,$P4,$G$4:$G$9)+SUMIF($D$4:$D$9,$P4,$E$4:$E$9)</f>
        <v>4</v>
      </c>
      <c r="U4" s="562">
        <f>COUNTIFS($B$4:$B$9,$P4,$H$4:$H$9,"=3")+COUNTIFS($D$4:$D$9,$P4,$I$4:$I$9,"=3")</f>
        <v>3</v>
      </c>
      <c r="V4" s="306">
        <f>$Q4*FactorPts+(GDzero+$R4)*FactorGD+$S4*FactorFor+$U4*FactorWins+$W4*FactorDirC3+$X4*FactorDirC2+$Y4*FactorDirC43+$Z4*FactorDirC42+$AA4*FactorDirC42+$AB4*FactorFairPlay+$AE4*FactorPenalty+(100-$AF4)*($M$10&gt;0)*FactorRank+(8-ROW())*FactorRow</f>
        <v>90057113.000093043</v>
      </c>
      <c r="W4" s="561">
        <f>SUMIFS($X$18:$X$35,$P$18:$P$35,$P4)</f>
        <v>0</v>
      </c>
      <c r="X4" s="561">
        <f>IF($L18="",0,$L18)+SUMIFS($Z$18:$Z$35,$P$18:$P$35,$P4)</f>
        <v>0</v>
      </c>
      <c r="Y4">
        <f>SUMIFS($AD$18:$AD$35,$P$18:$P$35,$P4)</f>
        <v>0</v>
      </c>
      <c r="Z4">
        <f>SUMIFS($AE$18:$AE$35,$P$18:$P$35,$P4)</f>
        <v>0</v>
      </c>
      <c r="AA4" s="351">
        <f>IF($M18="",0,$M18)</f>
        <v>0</v>
      </c>
      <c r="AB4" s="351">
        <f>SUMIFS(FairPlayPoints1,FairPlayTeams1,$P4)+SUMIFS(FairPlayPoints2,FairPlayTeams2,$P4)</f>
        <v>0</v>
      </c>
      <c r="AC4" s="351" t="b">
        <f>(Q4+T4&gt;0)</f>
        <v>1</v>
      </c>
      <c r="AD4" s="289">
        <f>$Q4*FactorPts+(GDzero+$R4)*FactorGD+$S4*FactorFor</f>
        <v>90057110</v>
      </c>
      <c r="AE4" s="351">
        <f>IF(OR(AND($Y$11&gt;0,OR(AND($B$8=$P4,$J$8&gt;$L$8),AND($D$8=$P4,$J$8&lt;$L$8))),AND($Y$12&gt;0,OR(AND($B$9=$P4,$J$9&gt;$L$9),AND($D$9=$P4,$J$9&lt;$L$9)))),1,0)</f>
        <v>0</v>
      </c>
      <c r="AF4" s="351">
        <f>INDEX(Sprache!$D$5:$D$59,MATCH($P4,Sprache!$E$5:$E$59,0),1)</f>
        <v>7</v>
      </c>
      <c r="AG4" s="351"/>
    </row>
    <row r="5" spans="1:33" x14ac:dyDescent="0.25">
      <c r="B5" s="256" t="str">
        <f>INDEX(EURO!$B$13:$L$40,6,1+(CODE($C$1)-65)*3)</f>
        <v>Frankreich</v>
      </c>
      <c r="C5" s="257" t="s">
        <v>28</v>
      </c>
      <c r="D5" s="258" t="str">
        <f>INDEX(EURO!$B$13:$L$40,6,2+(CODE($C$1)-65)*3)</f>
        <v>England</v>
      </c>
      <c r="E5" s="256">
        <f>IF(OR(INDEX(EURO!$B$14:$L$41,6,1+(CODE($C$1)-65)*3)="",INDEX(EURO!$B$14:$L$41,6,2+(CODE($C$1)-65)*3)=""),"",INDEX(EURO!$B$14:$L$41,6,1+(CODE($C$1)-65)*3))</f>
        <v>2</v>
      </c>
      <c r="F5" s="257" t="s">
        <v>28</v>
      </c>
      <c r="G5" s="260">
        <f>IF(OR(INDEX(EURO!$B$14:$L$41,6,1+(CODE($C$1)-65)*3)="",INDEX(EURO!$B$14:$L$41,6,2+(CODE($C$1)-65)*3)=""),"",INDEX(EURO!$B$14:$L$41,6,2+(CODE($C$1)-65)*3))</f>
        <v>1</v>
      </c>
      <c r="H5" s="562">
        <f t="shared" si="0"/>
        <v>3</v>
      </c>
      <c r="I5" s="562">
        <f t="shared" si="1"/>
        <v>0</v>
      </c>
      <c r="L5" s="33"/>
      <c r="M5" s="562">
        <f t="shared" si="2"/>
        <v>1</v>
      </c>
      <c r="N5" s="562"/>
      <c r="O5" s="562" t="s">
        <v>25</v>
      </c>
      <c r="P5" s="42" t="str">
        <f>VLOOKUP($C$1&amp;2,Groups!$B$7:$D$25,3,0)</f>
        <v>England</v>
      </c>
      <c r="Q5" s="562">
        <f t="shared" ref="Q5:Q7" si="3">SUMIF($B$4:$B$9,P5,$H$4:$H$9)+SUMIF($D$4:$D$9,P5,$I$4:$I$9)</f>
        <v>6</v>
      </c>
      <c r="R5" s="562">
        <f>S5-T5</f>
        <v>8</v>
      </c>
      <c r="S5" s="562">
        <f>SUMIF($B$4:$B$9,$P5,$E$4:$E$9)+SUMIF($D$4:$D$9,$P5,$G$4:$G$9)</f>
        <v>11</v>
      </c>
      <c r="T5" s="562">
        <f>SUMIF($B$4:$B$9,$P5,$G$4:$G$9)+SUMIF($D$4:$D$9,$P5,$E$4:$E$9)</f>
        <v>3</v>
      </c>
      <c r="U5" s="562">
        <f t="shared" ref="U5:U7" si="4">COUNTIFS($B$4:$B$9,$P5,$H$4:$H$9,"=3")+COUNTIFS($D$4:$D$9,$P5,$I$4:$I$9,"=3")</f>
        <v>2</v>
      </c>
      <c r="V5" s="306">
        <f>$Q5*FactorPts+(GDzero+$R5)*FactorGD+$S5*FactorFor+$U5*FactorWins+$W5*FactorDirC3+$X5*FactorDirC2+$Y5*FactorDirC43+$Z5*FactorDirC42+$AA5*FactorDirC42+$AB5*FactorFairPlay+$AE5*FactorPenalty+(100-$AF5)*($M$10&gt;0)*FactorRank+(8-ROW())*FactorRow</f>
        <v>60058112.000097029</v>
      </c>
      <c r="W5" s="561">
        <f t="shared" ref="W5:W7" si="5">SUMIFS($X$18:$X$35,$P$18:$P$35,$P5)</f>
        <v>0</v>
      </c>
      <c r="X5" s="561">
        <f>IF($L19="",0,$L19)+SUMIFS($Z$18:$Z$35,$P$18:$P$35,$P5)</f>
        <v>0</v>
      </c>
      <c r="Y5">
        <f t="shared" ref="Y5:Y7" si="6">SUMIFS($AD$18:$AD$35,$P$18:$P$35,$P5)</f>
        <v>0</v>
      </c>
      <c r="Z5">
        <f t="shared" ref="Z5:Z7" si="7">SUMIFS($AE$18:$AE$35,$P$18:$P$35,$P5)</f>
        <v>0</v>
      </c>
      <c r="AA5" s="351">
        <f>IF($M19="",0,$M19)</f>
        <v>0</v>
      </c>
      <c r="AB5" s="351">
        <f>SUMIFS(FairPlayPoints1,FairPlayTeams1,$P5)+SUMIFS(FairPlayPoints2,FairPlayTeams2,$P5)</f>
        <v>0</v>
      </c>
      <c r="AC5" s="351" t="b">
        <f>(Q5+T5&gt;0)</f>
        <v>1</v>
      </c>
      <c r="AD5" s="289">
        <f>$Q5*FactorPts+(GDzero+$R5)*FactorGD+$S5*FactorFor</f>
        <v>60058110</v>
      </c>
      <c r="AE5" s="351">
        <f>IF(OR(AND($Y$11&gt;0,OR(AND($B$8=$P5,$J$8&gt;$L$8),AND($D$8=$P5,$J$8&lt;$L$8))),AND($Y$12&gt;0,OR(AND($B$9=$P5,$J$9&gt;$L$9),AND($D$9=$P5,$J$9&lt;$L$9)))),1,0)</f>
        <v>0</v>
      </c>
      <c r="AF5" s="351">
        <f>INDEX(Sprache!$D$5:$D$59,MATCH($P5,Sprache!$E$5:$E$59,0),1)</f>
        <v>3</v>
      </c>
    </row>
    <row r="6" spans="1:33" x14ac:dyDescent="0.25">
      <c r="B6" s="256" t="str">
        <f>INDEX(EURO!$B$13:$L$40,11,1+(CODE($C$1)-65)*3)</f>
        <v>England</v>
      </c>
      <c r="C6" s="257" t="s">
        <v>28</v>
      </c>
      <c r="D6" s="258" t="str">
        <f>INDEX(EURO!$B$13:$L$40,11,2+(CODE($C$1)-65)*3)</f>
        <v>Niederlande</v>
      </c>
      <c r="E6" s="256">
        <f>IF(OR(INDEX(EURO!$B$14:$L$41,11,1+(CODE($C$1)-65)*3)="",INDEX(EURO!$B$14:$L$41,11,2+(CODE($C$1)-65)*3)=""),"",INDEX(EURO!$B$14:$L$41,11,1+(CODE($C$1)-65)*3))</f>
        <v>4</v>
      </c>
      <c r="F6" s="257" t="s">
        <v>28</v>
      </c>
      <c r="G6" s="260">
        <f>IF(OR(INDEX(EURO!$B$14:$L$41,11,1+(CODE($C$1)-65)*3)="",INDEX(EURO!$B$14:$L$41,11,2+(CODE($C$1)-65)*3)=""),"",INDEX(EURO!$B$14:$L$41,11,2+(CODE($C$1)-65)*3))</f>
        <v>0</v>
      </c>
      <c r="H6" s="562">
        <f t="shared" si="0"/>
        <v>3</v>
      </c>
      <c r="I6" s="562">
        <f t="shared" si="1"/>
        <v>0</v>
      </c>
      <c r="L6" s="33"/>
      <c r="M6" s="562">
        <f t="shared" si="2"/>
        <v>1</v>
      </c>
      <c r="N6" s="562"/>
      <c r="O6" s="562" t="s">
        <v>26</v>
      </c>
      <c r="P6" s="42" t="str">
        <f>VLOOKUP($C$1&amp;3,Groups!$B$7:$D$25,3,0)</f>
        <v>Wales</v>
      </c>
      <c r="Q6" s="562">
        <f t="shared" si="3"/>
        <v>0</v>
      </c>
      <c r="R6" s="562">
        <f>S6-T6</f>
        <v>-11</v>
      </c>
      <c r="S6" s="562">
        <f>SUMIF($B$4:$B$9,$P6,$E$4:$E$9)+SUMIF($D$4:$D$9,$P6,$G$4:$G$9)</f>
        <v>2</v>
      </c>
      <c r="T6" s="562">
        <f>SUMIF($B$4:$B$9,$P6,$G$4:$G$9)+SUMIF($D$4:$D$9,$P6,$E$4:$E$9)</f>
        <v>13</v>
      </c>
      <c r="U6" s="562">
        <f t="shared" si="4"/>
        <v>0</v>
      </c>
      <c r="V6" s="306">
        <f>$Q6*FactorPts+(GDzero+$R6)*FactorGD+$S6*FactorFor+$U6*FactorWins+$W6*FactorDirC3+$X6*FactorDirC2+$Y6*FactorDirC43+$Z6*FactorDirC42+$AA6*FactorDirC42+$AB6*FactorFairPlay+$AE6*FactorPenalty+(100-$AF6)*($M$10&gt;0)*FactorRank+(8-ROW())*FactorRow</f>
        <v>39020.00008102</v>
      </c>
      <c r="W6" s="561">
        <f t="shared" si="5"/>
        <v>0</v>
      </c>
      <c r="X6" s="561">
        <f>IF($L20="",0,$L20)+SUMIFS($Z$18:$Z$35,$P$18:$P$35,$P6)</f>
        <v>0</v>
      </c>
      <c r="Y6">
        <f t="shared" si="6"/>
        <v>0</v>
      </c>
      <c r="Z6">
        <f t="shared" si="7"/>
        <v>0</v>
      </c>
      <c r="AA6" s="351">
        <f>IF($M20="",0,$M20)</f>
        <v>0</v>
      </c>
      <c r="AB6" s="351">
        <f>SUMIFS(FairPlayPoints1,FairPlayTeams1,$P6)+SUMIFS(FairPlayPoints2,FairPlayTeams2,$P6)</f>
        <v>0</v>
      </c>
      <c r="AC6" s="351" t="b">
        <f>(Q6+T6&gt;0)</f>
        <v>1</v>
      </c>
      <c r="AD6" s="289">
        <f>$Q6*FactorPts+(GDzero+$R6)*FactorGD+$S6*FactorFor</f>
        <v>39020</v>
      </c>
      <c r="AE6" s="351">
        <f>IF(OR(AND($Y$11&gt;0,OR(AND($B$8=$P6,$J$8&gt;$L$8),AND($D$8=$P6,$J$8&lt;$L$8))),AND($Y$12&gt;0,OR(AND($B$9=$P6,$J$9&gt;$L$9),AND($D$9=$P6,$J$9&lt;$L$9)))),1,0)</f>
        <v>0</v>
      </c>
      <c r="AF6" s="351">
        <f>INDEX(Sprache!$D$5:$D$59,MATCH($P6,Sprache!$E$5:$E$59,0),1)</f>
        <v>19</v>
      </c>
    </row>
    <row r="7" spans="1:33" x14ac:dyDescent="0.25">
      <c r="B7" s="256" t="str">
        <f>INDEX(EURO!$B$13:$L$40,16,1+(CODE($C$1)-65)*3)</f>
        <v>Frankreich</v>
      </c>
      <c r="C7" s="257" t="s">
        <v>28</v>
      </c>
      <c r="D7" s="258" t="str">
        <f>INDEX(EURO!$B$13:$L$40,16,2+(CODE($C$1)-65)*3)</f>
        <v>Wales</v>
      </c>
      <c r="E7" s="256">
        <f>IF(OR(INDEX(EURO!$B$14:$L$41,16,1+(CODE($C$1)-65)*3)="",INDEX(EURO!$B$14:$L$41,16,2+(CODE($C$1)-65)*3)=""),"",INDEX(EURO!$B$14:$L$41,16,1+(CODE($C$1)-65)*3))</f>
        <v>4</v>
      </c>
      <c r="F7" s="257" t="s">
        <v>28</v>
      </c>
      <c r="G7" s="260">
        <f>IF(OR(INDEX(EURO!$B$14:$L$41,16,1+(CODE($C$1)-65)*3)="",INDEX(EURO!$B$14:$L$41,16,2+(CODE($C$1)-65)*3)=""),"",INDEX(EURO!$B$14:$L$41,16,2+(CODE($C$1)-65)*3))</f>
        <v>1</v>
      </c>
      <c r="H7" s="562">
        <f t="shared" si="0"/>
        <v>3</v>
      </c>
      <c r="I7" s="562">
        <f t="shared" si="1"/>
        <v>0</v>
      </c>
      <c r="L7" s="33"/>
      <c r="M7" s="562">
        <f t="shared" si="2"/>
        <v>1</v>
      </c>
      <c r="N7" s="562"/>
      <c r="O7" s="562" t="s">
        <v>27</v>
      </c>
      <c r="P7" s="42" t="str">
        <f>VLOOKUP($C$1&amp;4,Groups!$B$7:$D$25,3,0)</f>
        <v>Niederlande</v>
      </c>
      <c r="Q7" s="562">
        <f t="shared" si="3"/>
        <v>3</v>
      </c>
      <c r="R7" s="562">
        <f>S7-T7</f>
        <v>-4</v>
      </c>
      <c r="S7" s="562">
        <f>SUMIF($B$4:$B$9,$P7,$E$4:$E$9)+SUMIF($D$4:$D$9,$P7,$G$4:$G$9)</f>
        <v>5</v>
      </c>
      <c r="T7" s="562">
        <f>SUMIF($B$4:$B$9,$P7,$G$4:$G$9)+SUMIF($D$4:$D$9,$P7,$E$4:$E$9)</f>
        <v>9</v>
      </c>
      <c r="U7" s="562">
        <f t="shared" si="4"/>
        <v>1</v>
      </c>
      <c r="V7" s="306">
        <f>$Q7*FactorPts+(GDzero+$R7)*FactorGD+$S7*FactorFor+$U7*FactorWins+$W7*FactorDirC3+$X7*FactorDirC2+$Y7*FactorDirC43+$Z7*FactorDirC42+$AA7*FactorDirC42+$AB7*FactorFairPlay+$AE7*FactorPenalty+(100-$AF7)*($M$10&gt;0)*FactorRank+(8-ROW())*FactorRow</f>
        <v>30046051.000089012</v>
      </c>
      <c r="W7" s="561">
        <f t="shared" si="5"/>
        <v>0</v>
      </c>
      <c r="X7" s="561">
        <f>IF($L21="",0,$L21)+SUMIFS($Z$18:$Z$35,$P$18:$P$35,$P7)</f>
        <v>0</v>
      </c>
      <c r="Y7">
        <f t="shared" si="6"/>
        <v>0</v>
      </c>
      <c r="Z7">
        <f t="shared" si="7"/>
        <v>0</v>
      </c>
      <c r="AA7" s="351">
        <f>IF($M21="",0,$M21)</f>
        <v>0</v>
      </c>
      <c r="AB7" s="351">
        <f>SUMIFS(FairPlayPoints1,FairPlayTeams1,$P7)+SUMIFS(FairPlayPoints2,FairPlayTeams2,$P7)</f>
        <v>0</v>
      </c>
      <c r="AC7" s="351" t="b">
        <f>(Q7+T7&gt;0)</f>
        <v>1</v>
      </c>
      <c r="AD7" s="289">
        <f>$Q7*FactorPts+(GDzero+$R7)*FactorGD+$S7*FactorFor</f>
        <v>30046050</v>
      </c>
      <c r="AE7" s="351">
        <f>IF(OR(AND($Y$11&gt;0,OR(AND($B$8=$P7,$J$8&gt;$L$8),AND($D$8=$P7,$J$8&lt;$L$8))),AND($Y$12&gt;0,OR(AND($B$9=$P7,$J$9&gt;$L$9),AND($D$9=$P7,$J$9&lt;$L$9)))),1,0)</f>
        <v>0</v>
      </c>
      <c r="AF7" s="351">
        <f>INDEX(Sprache!$D$5:$D$59,MATCH($P7,Sprache!$E$5:$E$59,0),1)</f>
        <v>11</v>
      </c>
    </row>
    <row r="8" spans="1:33" x14ac:dyDescent="0.25">
      <c r="B8" s="256" t="str">
        <f>INDEX(EURO!$B$13:$L$40,21,1+(CODE($C$1)-65)*3)</f>
        <v>Niederlande</v>
      </c>
      <c r="C8" s="257" t="s">
        <v>28</v>
      </c>
      <c r="D8" s="258" t="str">
        <f>INDEX(EURO!$B$13:$L$40,21,2+(CODE($C$1)-65)*3)</f>
        <v>Frankreich</v>
      </c>
      <c r="E8" s="256">
        <f>IF(OR(INDEX(EURO!$B$14:$L$41,21,1+(CODE($C$1)-65)*3)="",INDEX(EURO!$B$14:$L$41,21,2+(CODE($C$1)-65)*3)=""),"",INDEX(EURO!$B$14:$L$41,21,1+(CODE($C$1)-65)*3))</f>
        <v>2</v>
      </c>
      <c r="F8" s="257" t="s">
        <v>28</v>
      </c>
      <c r="G8" s="260">
        <f>IF(OR(INDEX(EURO!$B$14:$L$41,21,1+(CODE($C$1)-65)*3)="",INDEX(EURO!$B$14:$L$41,21,2+(CODE($C$1)-65)*3)=""),"",INDEX(EURO!$B$14:$L$41,21,2+(CODE($C$1)-65)*3))</f>
        <v>5</v>
      </c>
      <c r="H8" s="562">
        <f t="shared" si="0"/>
        <v>0</v>
      </c>
      <c r="I8" s="562">
        <f t="shared" si="1"/>
        <v>3</v>
      </c>
      <c r="J8" s="256" t="str">
        <f>IF(OR(INDEX(EURO!$B$36:$L$36,1,1+(CODE($C$1)-65)*3)="",INDEX(EURO!$B$36:$L$36,1,2+(CODE($C$1)-65)*3)=""),"",INDEX(EURO!$B$36:$L$36,1,1+(CODE($C$1)-65)*3))</f>
        <v/>
      </c>
      <c r="K8" s="257" t="s">
        <v>455</v>
      </c>
      <c r="L8" s="260" t="str">
        <f>IF(OR(INDEX(EURO!$B$36:$L$36,1,1+(CODE($C$1)-65)*3)="",INDEX(EURO!$B$36:$L$36,1,2+(CODE($C$1)-65)*3)=""),"",INDEX(EURO!$B$36:$L$36,1,2+(CODE($C$1)-65)*3))</f>
        <v/>
      </c>
      <c r="M8" s="562">
        <f t="shared" si="2"/>
        <v>1</v>
      </c>
      <c r="N8" s="562"/>
      <c r="O8" s="562"/>
      <c r="Z8" s="53"/>
    </row>
    <row r="9" spans="1:33" x14ac:dyDescent="0.25">
      <c r="B9" s="256" t="str">
        <f>INDEX(EURO!$B$13:$L$40,28,1+(CODE($C$1)-65)*3)</f>
        <v>England</v>
      </c>
      <c r="C9" s="257" t="s">
        <v>28</v>
      </c>
      <c r="D9" s="258" t="str">
        <f>INDEX(EURO!$B$13:$L$40,28,2+(CODE($C$1)-65)*3)</f>
        <v>Wales</v>
      </c>
      <c r="E9" s="256">
        <f>IF(OR(INDEX(EURO!$B$14:$L$41,28,1+(CODE($C$1)-65)*3)="",INDEX(EURO!$B$14:$L$41,28,2+(CODE($C$1)-65)*3)=""),"",INDEX(EURO!$B$14:$L$41,28,1+(CODE($C$1)-65)*3))</f>
        <v>6</v>
      </c>
      <c r="F9" s="257" t="s">
        <v>28</v>
      </c>
      <c r="G9" s="260">
        <f>IF(OR(INDEX(EURO!$B$14:$L$41,28,1+(CODE($C$1)-65)*3)="",INDEX(EURO!$B$14:$L$41,28,2+(CODE($C$1)-65)*3)=""),"",INDEX(EURO!$B$14:$L$41,28,2+(CODE($C$1)-65)*3))</f>
        <v>1</v>
      </c>
      <c r="H9" s="562">
        <f t="shared" si="0"/>
        <v>3</v>
      </c>
      <c r="I9" s="562">
        <f t="shared" si="1"/>
        <v>0</v>
      </c>
      <c r="J9" s="256" t="str">
        <f>IF(OR(INDEX(EURO!$B$43:$R$43,1,1+(CODE($C$1)-65)*3)="",INDEX(EURO!$B$43:$R$43,1,2+(CODE($C$1)-65)*3)=""),"",INDEX(EURO!$B$43:$R$43,1,1+(CODE($C$1)-65)*3))</f>
        <v/>
      </c>
      <c r="K9" s="257" t="s">
        <v>455</v>
      </c>
      <c r="L9" s="260" t="str">
        <f>IF(OR(INDEX(EURO!$B$43:$R$43,1,1+(CODE($C$1)-65)*3)="",INDEX(EURO!$B$43:$R$43,1,2+(CODE($C$1)-65)*3)=""),"",INDEX(EURO!$B$43:$R$43,1,2+(CODE($C$1)-65)*3))</f>
        <v/>
      </c>
      <c r="M9" s="562">
        <f t="shared" si="2"/>
        <v>1</v>
      </c>
      <c r="N9" s="562"/>
      <c r="O9" s="562"/>
      <c r="Z9" s="877" t="s">
        <v>443</v>
      </c>
      <c r="AA9" s="877"/>
      <c r="AB9" s="877"/>
      <c r="AC9" s="877"/>
      <c r="AD9" s="877"/>
      <c r="AE9" s="877"/>
    </row>
    <row r="10" spans="1:33" ht="15.75" thickBot="1" x14ac:dyDescent="0.3">
      <c r="L10" s="57" t="s">
        <v>160</v>
      </c>
      <c r="M10" s="59">
        <f>SUM($M$4:$M$9)</f>
        <v>6</v>
      </c>
      <c r="N10" s="133"/>
      <c r="O10" s="562"/>
      <c r="P10" s="213" t="s">
        <v>278</v>
      </c>
      <c r="Q10" s="54" t="s">
        <v>165</v>
      </c>
      <c r="R10" s="54" t="s">
        <v>162</v>
      </c>
      <c r="S10" s="54" t="s">
        <v>163</v>
      </c>
      <c r="T10" s="54" t="s">
        <v>164</v>
      </c>
      <c r="U10" s="54" t="s">
        <v>630</v>
      </c>
      <c r="V10" s="54" t="s">
        <v>166</v>
      </c>
      <c r="W10" s="54" t="s">
        <v>916</v>
      </c>
      <c r="X10" s="76" t="s">
        <v>161</v>
      </c>
      <c r="Y10" s="54" t="s">
        <v>660</v>
      </c>
      <c r="Z10" s="54" t="s">
        <v>438</v>
      </c>
      <c r="AA10" s="54" t="s">
        <v>439</v>
      </c>
      <c r="AB10" s="54" t="s">
        <v>440</v>
      </c>
      <c r="AC10" s="54" t="s">
        <v>441</v>
      </c>
      <c r="AD10" s="54" t="s">
        <v>442</v>
      </c>
      <c r="AE10" s="54" t="s">
        <v>458</v>
      </c>
    </row>
    <row r="11" spans="1:33" ht="16.5" thickTop="1" thickBot="1" x14ac:dyDescent="0.3">
      <c r="B11" s="83"/>
      <c r="C11" s="562"/>
      <c r="D11" s="83"/>
      <c r="O11" s="40" t="s">
        <v>24</v>
      </c>
      <c r="P11" s="39" t="str">
        <f t="shared" ref="P11:U12" si="8">INDEX(P$4:P$7,MATCH($V11,$V$4:$V$7,0))</f>
        <v>Frankreich</v>
      </c>
      <c r="Q11" s="249">
        <f t="shared" si="8"/>
        <v>9</v>
      </c>
      <c r="R11" s="38">
        <f t="shared" si="8"/>
        <v>7</v>
      </c>
      <c r="S11" s="38">
        <f t="shared" si="8"/>
        <v>11</v>
      </c>
      <c r="T11" s="38">
        <f t="shared" si="8"/>
        <v>4</v>
      </c>
      <c r="U11" s="38">
        <f t="shared" si="8"/>
        <v>3</v>
      </c>
      <c r="V11" s="307">
        <f>LARGE($V$4:$V$7,ROW(A1))</f>
        <v>90057113.000093043</v>
      </c>
      <c r="W11" s="48" t="b">
        <f>OR($Q11&gt;0,$T11&gt;0)</f>
        <v>1</v>
      </c>
      <c r="X11" s="77">
        <f>IF(AND(OR(TRUNC($V$11,4)=TRUNC($V$12,4),TRUNC($V$11,4)=TRUNC($V$13,4),TRUNC($V$11,4)=TRUNC($V$14,4),TRUNC($V$12,4)=TRUNC($V$13,4),TRUNC($V$12,4)=TRUNC($V$14,4),TRUNC($V$13,4)=TRUNC($V$14,4)),$M$10&gt;0),1,0)</f>
        <v>0</v>
      </c>
      <c r="Y11" s="292">
        <f>IF(AND(VLOOKUP($B$8,$P$4:$AD$7,15,0)=VLOOKUP($D$8,$P$4:$AD$7,15,0),$E$8=$G$8,COUNTIF($Q$4:$Q$7,VLOOKUP($B$8,$P$4:$Q$7,2,0))=2,SUMIF($B$4:$B$9,$B$8,$M$4:$M$9)+SUMIF($D$4:$D$9,$B$8,$M$4:$M$9)=3,SUMIF($B$4:$B$9,$D$8,$M$4:$M$9)+SUMIF($D$4:$D$9,$D$8,$M$4:$M$9)=3),1,0)</f>
        <v>0</v>
      </c>
      <c r="Z11" s="281" t="b">
        <f>VLOOKUP($P11,$E$18:$M$21,8,0)&lt;&gt;""</f>
        <v>0</v>
      </c>
      <c r="AA11" s="282" t="b">
        <f>VLOOKUP($P11,$E$18:$M$21,9,0)&lt;&gt;""</f>
        <v>0</v>
      </c>
      <c r="AB11" s="283" t="b">
        <f>SUMPRODUCT(1*(LEN($Z$18:$Z$35)&gt;0)*($P$18:$P$35=$P11))&gt;0</f>
        <v>0</v>
      </c>
      <c r="AC11" s="283" t="b">
        <f>SUMPRODUCT(1*(LEN($AE$18:$AE$35)&gt;0)*($P$18:$P$35=$P11))&gt;0</f>
        <v>0</v>
      </c>
      <c r="AD11" s="401" t="str">
        <f>IF($Z11,VLOOKUP($P11,$E$18:$M$21,8,0),IF($AA11,VLOOKUP($P11,$E$18:$M$21,9,0),IF($AB11,SUMIFS($Z$18:$Z$35,$P$18:$P$35,$P11),IF($AC11,SUMIFS($AE$18:$AE$35,$P$18:$P$35,$P11),""))))</f>
        <v/>
      </c>
      <c r="AE11" s="404" t="str">
        <f>IF(OR(AND($Y$11&gt;0,OR($B$8=$P11,$D$8=$P11)),AND($Y$12&gt;0,OR($B$9=$P11,$D$9=$P11))),SUMIF($B$8:$B$9,$P11,$J$8:$J$9)+SUMIF($D$8:$D$9,$P11,$L$8:$L$9),"")</f>
        <v/>
      </c>
    </row>
    <row r="12" spans="1:33" ht="15.75" thickTop="1" x14ac:dyDescent="0.25">
      <c r="B12" s="562"/>
      <c r="C12" s="562"/>
      <c r="D12" s="562"/>
      <c r="O12" s="37" t="s">
        <v>25</v>
      </c>
      <c r="P12" s="28" t="str">
        <f t="shared" si="8"/>
        <v>England</v>
      </c>
      <c r="Q12" s="250">
        <f t="shared" si="8"/>
        <v>6</v>
      </c>
      <c r="R12" s="561">
        <f t="shared" si="8"/>
        <v>8</v>
      </c>
      <c r="S12" s="561">
        <f t="shared" si="8"/>
        <v>11</v>
      </c>
      <c r="T12" s="561">
        <f t="shared" si="8"/>
        <v>3</v>
      </c>
      <c r="U12" s="561">
        <f t="shared" si="8"/>
        <v>2</v>
      </c>
      <c r="V12" s="308">
        <f>LARGE($V$4:$V$7,ROW(A2))</f>
        <v>60058112.000097029</v>
      </c>
      <c r="W12" s="48" t="b">
        <f t="shared" ref="W12" si="9">OR($Q12&gt;0,$T12&gt;0)</f>
        <v>1</v>
      </c>
      <c r="Y12" s="292">
        <f>IF(AND(VLOOKUP($B$9,$P$4:$AD$7,15,0)=VLOOKUP($D$9,$P$4:$AD$7,15,0),$E$9=$G$9,COUNTIF($Q$4:$Q$7,VLOOKUP($B$9,$P$4:$Q$7,2,0))=2,SUMIF($B$4:$B$9,$B$9,$M$4:$M$9)+SUMIF($D$4:$D$9,$B$9,$M$4:$M$9)=3,SUMIF($B$4:$B$9,$D$9,$M$4:$M$9)+SUMIF($D$4:$D$9,$D$9,$M$4:$M$9)=3),1,0)</f>
        <v>0</v>
      </c>
      <c r="Z12" s="284" t="b">
        <f>VLOOKUP($P12,$E$18:$M$21,8,0)&lt;&gt;""</f>
        <v>0</v>
      </c>
      <c r="AA12" s="400" t="b">
        <f>VLOOKUP($P12,$E$18:$M$21,9,0)&lt;&gt;""</f>
        <v>0</v>
      </c>
      <c r="AB12" s="28" t="b">
        <f t="shared" ref="AB12:AB14" si="10">SUMPRODUCT(1*(LEN($Z$18:$Z$35)&gt;0)*($P$18:$P$35=$P12))&gt;0</f>
        <v>0</v>
      </c>
      <c r="AC12" s="28" t="b">
        <f t="shared" ref="AC12:AC14" si="11">SUMPRODUCT(1*(LEN($AE$18:$AE$35)&gt;0)*($P$18:$P$35=$P12))&gt;0</f>
        <v>0</v>
      </c>
      <c r="AD12" s="402" t="str">
        <f>IF($Z12,VLOOKUP($P12,$E$18:$M$21,8,0),IF($AA12,VLOOKUP($P12,$E$18:$M$21,9,0),IF($AB12,SUMIFS($Z$18:$Z$35,$P$18:$P$35,$P12),IF($AC12,SUMIFS($AE$18:$AE$35,$P$18:$P$35,$P12),""))))</f>
        <v/>
      </c>
      <c r="AE12" s="405" t="str">
        <f>IF(OR(AND($Y$11&gt;0,OR($B$8=$P12,$D$8=$P12)),AND($Y$12&gt;0,OR($B$9=$P12,$D$9=$P12))),SUMIF($B$8:$B$9,$P12,$J$8:$J$9)+SUMIF($D$8:$D$9,$P12,$L$8:$L$9),"")</f>
        <v/>
      </c>
    </row>
    <row r="13" spans="1:33" x14ac:dyDescent="0.25">
      <c r="B13" s="374"/>
      <c r="C13" s="374"/>
      <c r="D13" s="58"/>
      <c r="O13" s="37" t="s">
        <v>26</v>
      </c>
      <c r="P13" s="28" t="str">
        <f t="shared" ref="P13:T14" si="12">INDEX(P$4:P$7,MATCH($V13,$V$4:$V$7,0))</f>
        <v>Niederlande</v>
      </c>
      <c r="Q13" s="250">
        <f t="shared" si="12"/>
        <v>3</v>
      </c>
      <c r="R13" s="467">
        <f t="shared" si="12"/>
        <v>-4</v>
      </c>
      <c r="S13" s="467">
        <f t="shared" si="12"/>
        <v>5</v>
      </c>
      <c r="T13" s="467">
        <f t="shared" si="12"/>
        <v>9</v>
      </c>
      <c r="U13" s="389">
        <f t="shared" ref="U13:U14" si="13">INDEX(U$4:U$7,MATCH($V13,$V$4:$V$7,0))</f>
        <v>1</v>
      </c>
      <c r="V13" s="308">
        <f>LARGE($V$4:$V$7,ROW(A3))</f>
        <v>30046051.000089012</v>
      </c>
      <c r="W13" s="48" t="b">
        <f t="shared" ref="W13:W14" si="14">OR($Q13&gt;0,$T13&gt;0)</f>
        <v>1</v>
      </c>
      <c r="Z13" s="284" t="b">
        <f>VLOOKUP($P13,$E$18:$M$21,8,0)&lt;&gt;""</f>
        <v>0</v>
      </c>
      <c r="AA13" s="400" t="b">
        <f>VLOOKUP($P13,$E$18:$M$21,9,0)&lt;&gt;""</f>
        <v>0</v>
      </c>
      <c r="AB13" s="28" t="b">
        <f t="shared" si="10"/>
        <v>0</v>
      </c>
      <c r="AC13" s="28" t="b">
        <f t="shared" si="11"/>
        <v>0</v>
      </c>
      <c r="AD13" s="402" t="str">
        <f>IF($Z13,VLOOKUP($P13,$E$18:$M$21,8,0),IF($AA13,VLOOKUP($P13,$E$18:$M$21,9,0),IF($AB13,SUMIFS($Z$18:$Z$35,$P$18:$P$35,$P13),IF($AC13,SUMIFS($AE$18:$AE$35,$P$18:$P$35,$P13),""))))</f>
        <v/>
      </c>
      <c r="AE13" s="405" t="str">
        <f>IF(OR(AND($Y$11&gt;0,OR($B$8=$P13,$D$8=$P13)),AND($Y$12&gt;0,OR($B$9=$P13,$D$9=$P13))),SUMIF($B$8:$B$9,$P13,$J$8:$J$9)+SUMIF($D$8:$D$9,$P13,$L$8:$L$9),"")</f>
        <v/>
      </c>
    </row>
    <row r="14" spans="1:33" ht="15.75" thickBot="1" x14ac:dyDescent="0.3">
      <c r="B14" s="374"/>
      <c r="C14" s="374"/>
      <c r="D14" s="58"/>
      <c r="F14" s="468"/>
      <c r="G14" s="33"/>
      <c r="O14" s="36" t="s">
        <v>27</v>
      </c>
      <c r="P14" s="35" t="str">
        <f t="shared" si="12"/>
        <v>Wales</v>
      </c>
      <c r="Q14" s="251">
        <f t="shared" si="12"/>
        <v>0</v>
      </c>
      <c r="R14" s="34">
        <f t="shared" si="12"/>
        <v>-11</v>
      </c>
      <c r="S14" s="34">
        <f t="shared" si="12"/>
        <v>2</v>
      </c>
      <c r="T14" s="34">
        <f t="shared" si="12"/>
        <v>13</v>
      </c>
      <c r="U14" s="34">
        <f t="shared" si="13"/>
        <v>0</v>
      </c>
      <c r="V14" s="309">
        <f>LARGE($V$4:$V$7,ROW(A4))</f>
        <v>39020.00008102</v>
      </c>
      <c r="W14" s="48" t="b">
        <f t="shared" si="14"/>
        <v>1</v>
      </c>
      <c r="Z14" s="285" t="b">
        <f>VLOOKUP($P14,$E$18:$M$21,8,0)&lt;&gt;""</f>
        <v>0</v>
      </c>
      <c r="AA14" s="286" t="b">
        <f>VLOOKUP($P14,$E$18:$M$21,9,0)&lt;&gt;""</f>
        <v>0</v>
      </c>
      <c r="AB14" s="287" t="b">
        <f t="shared" si="10"/>
        <v>0</v>
      </c>
      <c r="AC14" s="287" t="b">
        <f t="shared" si="11"/>
        <v>0</v>
      </c>
      <c r="AD14" s="403" t="str">
        <f>IF($Z14,VLOOKUP($P14,$E$18:$M$21,8,0),IF($AA14,VLOOKUP($P14,$E$18:$M$21,9,0),IF($AB14,SUMIFS($Z$18:$Z$35,$P$18:$P$35,$P14),IF($AC14,SUMIFS($AE$18:$AE$35,$P$18:$P$35,$P14),""))))</f>
        <v/>
      </c>
      <c r="AE14" s="406" t="str">
        <f>IF(OR(AND($Y$11&gt;0,OR($B$8=$P14,$D$8=$P14)),AND($Y$12&gt;0,OR($B$9=$P14,$D$9=$P14))),SUMIF($B$8:$B$9,$P14,$J$8:$J$9)+SUMIF($D$8:$D$9,$P14,$L$8:$L$9),"")</f>
        <v/>
      </c>
    </row>
    <row r="15" spans="1:33" ht="16.5" thickTop="1" thickBot="1" x14ac:dyDescent="0.3">
      <c r="B15" s="374"/>
      <c r="C15" s="374"/>
      <c r="D15" s="85"/>
      <c r="E15" s="28"/>
      <c r="F15" s="467"/>
      <c r="G15" s="78"/>
      <c r="H15" s="28"/>
      <c r="I15" s="28"/>
      <c r="J15" s="28"/>
      <c r="K15" s="28"/>
      <c r="L15" s="81"/>
      <c r="M15" s="54"/>
      <c r="N15" s="54"/>
      <c r="O15" s="468"/>
    </row>
    <row r="16" spans="1:33" ht="15.75" thickBot="1" x14ac:dyDescent="0.3">
      <c r="B16" s="374"/>
      <c r="C16" s="374"/>
      <c r="D16" s="84"/>
      <c r="E16" s="82"/>
      <c r="F16" s="82"/>
      <c r="G16" s="876" t="s">
        <v>427</v>
      </c>
      <c r="H16" s="876"/>
      <c r="I16" s="876"/>
      <c r="J16" s="876"/>
      <c r="K16" s="876"/>
      <c r="L16" s="876"/>
      <c r="M16" s="64"/>
      <c r="N16" s="64"/>
      <c r="O16" s="468"/>
      <c r="W16" s="867" t="s">
        <v>428</v>
      </c>
      <c r="X16" s="867"/>
      <c r="Y16" s="867"/>
      <c r="Z16" s="867"/>
      <c r="AD16" s="867" t="s">
        <v>429</v>
      </c>
      <c r="AE16" s="867"/>
      <c r="AF16" s="288" t="b">
        <f>AND($Q$4=$Q$5,$Q$4=$Q$6,$Q$4=$Q$7)</f>
        <v>0</v>
      </c>
    </row>
    <row r="17" spans="2:31" ht="16.5" thickTop="1" thickBot="1" x14ac:dyDescent="0.3">
      <c r="B17" s="374"/>
      <c r="C17" s="374"/>
      <c r="D17" s="373"/>
      <c r="E17" s="387"/>
      <c r="F17" s="387"/>
      <c r="G17" s="388"/>
      <c r="H17" s="38" t="str">
        <f>LEFT($P$4,3)</f>
        <v>Fra</v>
      </c>
      <c r="I17" s="38" t="str">
        <f>LEFT($P$5,3)</f>
        <v>Eng</v>
      </c>
      <c r="J17" s="38" t="str">
        <f>LEFT($P$6,3)</f>
        <v>Wal</v>
      </c>
      <c r="K17" s="126" t="str">
        <f>LEFT($P$7,3)</f>
        <v>Nie</v>
      </c>
      <c r="L17" s="54" t="s">
        <v>426</v>
      </c>
      <c r="M17" s="54" t="s">
        <v>435</v>
      </c>
      <c r="N17" s="54"/>
      <c r="O17" s="468"/>
      <c r="Q17" s="54" t="s">
        <v>165</v>
      </c>
      <c r="R17" s="54" t="s">
        <v>162</v>
      </c>
      <c r="S17" s="54" t="s">
        <v>163</v>
      </c>
      <c r="T17" s="54" t="s">
        <v>164</v>
      </c>
      <c r="U17" s="54"/>
      <c r="V17" s="54" t="s">
        <v>171</v>
      </c>
      <c r="W17" s="54" t="s">
        <v>625</v>
      </c>
      <c r="X17" s="64" t="s">
        <v>430</v>
      </c>
      <c r="Y17" s="54" t="s">
        <v>434</v>
      </c>
      <c r="Z17" s="54" t="s">
        <v>434</v>
      </c>
      <c r="AA17" s="868" t="s">
        <v>425</v>
      </c>
      <c r="AB17" s="868"/>
      <c r="AC17" s="868"/>
      <c r="AD17" s="64" t="s">
        <v>432</v>
      </c>
      <c r="AE17" s="54" t="s">
        <v>433</v>
      </c>
    </row>
    <row r="18" spans="2:31" ht="15.75" thickTop="1" x14ac:dyDescent="0.25">
      <c r="B18" s="351"/>
      <c r="C18" s="351"/>
      <c r="D18" s="350"/>
      <c r="E18" s="872" t="str">
        <f>$P$4</f>
        <v>Frankreich</v>
      </c>
      <c r="F18" s="873"/>
      <c r="G18" s="873"/>
      <c r="H18" s="125"/>
      <c r="I18" s="38">
        <f>SUMIFS($E$4:$E$9,$B$4:$B$9,$P$4,$D$4:$D$9,$P$5)+SUMIFS($G$4:$G$9,$B$4:$B$9,$P$5,$D$4:$D$9,$P$4)</f>
        <v>2</v>
      </c>
      <c r="J18" s="38">
        <f>SUMIFS($E$4:$E$9,$B$4:$B$9,$P$4,$D$4:$D$9,$P$6)+SUMIFS($G$4:$G$9,$B$4:$B$9,$P$6,$D$4:$D$9,$P$4)</f>
        <v>4</v>
      </c>
      <c r="K18" s="126">
        <f>SUMIFS($E$4:$E$9,$B$4:$B$9,$P$4,$D$4:$D$9,$P$7)+SUMIFS($G$4:$G$9,$B$4:$B$9,$P$7,$D$4:$D$9,$P$4)</f>
        <v>5</v>
      </c>
      <c r="L18" s="73" t="str">
        <f>IF(AND($Q$4=$Q$5,$Q$4&lt;&gt;$Q$6,$Q$4&lt;&gt;$Q$7),IF(I18&gt;H19,3,IF(I18=H19,1,0)),IF(AND($Q$4=$Q$6,$Q$4&lt;&gt;$Q$5,$Q$4&lt;&gt;$Q$7),IF(J18&gt;H20,3,IF(J18=H20,1,0)),IF(AND($Q$4=$Q$7,$Q$4&lt;&gt;$Q$5,$Q$4&lt;&gt;$Q$6),IF(K18&gt;H21,3,IF(K18=H21,1,0)),"")))</f>
        <v/>
      </c>
      <c r="M18" s="73" t="str">
        <f>IF($AF$16,IF(AND($AD$4=$AD$5,$AD$4&lt;&gt;$AD$6,$AD$4&lt;&gt;$AD$7),IF(I18&gt;H19,3,IF(I18=H19,1,0)),IF(AND($AD$4&lt;&gt;$AD$5,$AD$4=$AD$6,$AD$4&lt;&gt;$AD$7),IF(J18&gt;H20,3,IF(J18=H20,1,0)),IF(AND($AD$4&lt;&gt;$AD$5,$AD$4&lt;&gt;$AD$6,$AD$4=$AD$7),IF(K18&gt;H21,3,IF(K18=H21,1,0)),""))),"")</f>
        <v/>
      </c>
      <c r="N18" s="350"/>
      <c r="O18" s="351" t="s">
        <v>24</v>
      </c>
      <c r="P18" t="str">
        <f>$P$4</f>
        <v>Frankreich</v>
      </c>
      <c r="Q18" s="351">
        <f>SUMIFS($H$4:$H$9,$B$4:$B$9,$P18,$D$4:$D$9,"&lt;&gt;"&amp;$P$21)+SUMIFS($I$4:$I$9,$B$4:$B$9,"&lt;&gt;"&amp;$P$21,$D$4:$D$9,$P18)</f>
        <v>6</v>
      </c>
      <c r="R18" s="351">
        <f>S18-T18</f>
        <v>4</v>
      </c>
      <c r="S18" s="351">
        <f>SUMIFS($E$4:$E$9,$B$4:$B$9,$P18,$D$4:$D$9,"&lt;&gt;"&amp;$P$21)+SUMIFS($G$4:$G$9,$B$4:$B$9,"&lt;&gt;"&amp;$P$21,$D$4:$D$9,$P18)</f>
        <v>6</v>
      </c>
      <c r="T18" s="351">
        <f>SUMIFS($G$4:$G$9,$B$4:$B$9,$P18,$D$4:$D$9,"&lt;&gt;"&amp;$P$21)+SUMIFS($E$4:$E$9,$B$4:$B$9,"&lt;&gt;"&amp;$P$21,$D$4:$D$9,$P18)</f>
        <v>2</v>
      </c>
      <c r="U18" s="351"/>
      <c r="V18" s="276">
        <f>Q18*FactorPts+(GDzero+R18)*FactorGD+S18*FactorFor</f>
        <v>60054060</v>
      </c>
      <c r="W18" s="351">
        <f>RANK(V18,V$18:V$20,1)</f>
        <v>3</v>
      </c>
      <c r="X18" s="351">
        <f>IF(AND($Q$4=$Q$5,$Q$4=$Q$6,$Q$4&lt;&gt;$Q$7),W18,0)</f>
        <v>0</v>
      </c>
      <c r="Y18" s="351" t="str">
        <f>IF(AND(V18=V19,V18&lt;&gt;V20),IF(AA18&gt;AA19,3,IF(AA18=AA19,1,0)),IF(AND(V18=V20,V18&lt;&gt;V19),IF(AB18&gt;AB20,3,IF(AB18=AB20,1,0)),""))</f>
        <v/>
      </c>
      <c r="Z18" s="350" t="str">
        <f>IF(X18&gt;0,Y18,"")</f>
        <v/>
      </c>
      <c r="AA18" s="261">
        <f>$I$18</f>
        <v>2</v>
      </c>
      <c r="AB18" s="262">
        <f>$J$18</f>
        <v>4</v>
      </c>
      <c r="AC18" s="263"/>
      <c r="AD18" s="350">
        <f>IF(AND($AF$16,$AD$4=$AD$5,$AD$4=$AD$6,$AD$4&lt;&gt;$AD$7),W18,0)</f>
        <v>0</v>
      </c>
      <c r="AE18" s="350" t="str">
        <f>IF(AD18&gt;0,Y18,"")</f>
        <v/>
      </c>
    </row>
    <row r="19" spans="2:31" x14ac:dyDescent="0.25">
      <c r="B19" s="351"/>
      <c r="C19" s="351"/>
      <c r="D19" s="350"/>
      <c r="E19" s="874" t="str">
        <f>$P$5</f>
        <v>England</v>
      </c>
      <c r="F19" s="875"/>
      <c r="G19" s="875"/>
      <c r="H19" s="37">
        <f>SUMIFS($E$4:$E$9,$B$4:$B$9,$P$5,$D$4:$D$9,$P$4)+SUMIFS($G$4:$G$9,$B$4:$B$9,$P$4,$D$4:$D$9,$P$5)</f>
        <v>1</v>
      </c>
      <c r="I19" s="79"/>
      <c r="J19" s="350">
        <f>SUMIFS($E$4:$E$9,$B$4:$B$9,$P$5,$D$4:$D$9,$P$6)+SUMIFS($G$4:$G$9,$B$4:$B$9,$P$6,$D$4:$D$9,$P$5)</f>
        <v>6</v>
      </c>
      <c r="K19" s="55">
        <f>SUMIFS($E$4:$E$9,$B$4:$B$9,$P$5,$D$4:$D$9,$P$7)+SUMIFS($G$4:$G$9,$B$4:$B$9,$P$7,$D$4:$D$9,$P$5)</f>
        <v>4</v>
      </c>
      <c r="L19" s="74" t="str">
        <f>IF(AND($Q$5=$Q$4,$Q$5&lt;&gt;$Q$6,$Q$5&lt;&gt;$Q$7),IF(H19&gt;I18,3,IF(H19=I18,1,0)),IF(AND($Q$5=$Q$6,$Q$5&lt;&gt;$Q$4,$Q$5&lt;&gt;$Q$7),IF(J19&gt;I20,3,IF(J19=I20,1,0)),IF(AND($Q$5=$Q$7,$Q$5&lt;&gt;$Q$4,$Q$5&lt;&gt;$Q$6),IF(K19&gt;I21,3,IF(K19=I21,1,0)),"")))</f>
        <v/>
      </c>
      <c r="M19" s="74" t="str">
        <f>IF($AF$16,IF(AND($AD$5=$AD$4,$AD$5&lt;&gt;$AD$6,$AD$5&lt;&gt;$AD$7),IF(H19&gt;I18,3,IF(H19=I18,1,0)),IF(AND($AD$5&lt;&gt;$AD$4,$AD$5=$AD$6,$AD$5&lt;&gt;$AD$7),IF(J19&gt;I20,3,IF(J19=I20,1,0)),IF(AND($AD$5&lt;&gt;$AD$4,$AD$5&lt;&gt;$AD$6,$AD$5=$AD$7),IF(K19&gt;I21,3,IF(K19=I21,1,0)),""))),"")</f>
        <v/>
      </c>
      <c r="N19" s="350"/>
      <c r="O19" s="351" t="s">
        <v>25</v>
      </c>
      <c r="P19" t="str">
        <f>$P$5</f>
        <v>England</v>
      </c>
      <c r="Q19" s="351">
        <f>SUMIFS($H$4:$H$9,$B$4:$B$9,$P19,$D$4:$D$9,"&lt;&gt;"&amp;$P$21)+SUMIFS($I$4:$I$9,$B$4:$B$9,"&lt;&gt;"&amp;$P$21,$D$4:$D$9,$P19)</f>
        <v>3</v>
      </c>
      <c r="R19" s="351">
        <f>S19-T19</f>
        <v>4</v>
      </c>
      <c r="S19" s="351">
        <f>SUMIFS($E$4:$E$9,$B$4:$B$9,$P19,$D$4:$D$9,"&lt;&gt;"&amp;$P$21)+SUMIFS($G$4:$G$9,$B$4:$B$9,"&lt;&gt;"&amp;$P$21,$D$4:$D$9,$P19)</f>
        <v>7</v>
      </c>
      <c r="T19" s="351">
        <f>SUMIFS($G$4:$G$9,$B$4:$B$9,$P19,$D$4:$D$9,"&lt;&gt;"&amp;$P$21)+SUMIFS($E$4:$E$9,$B$4:$B$9,"&lt;&gt;"&amp;$P$21,$D$4:$D$9,$P19)</f>
        <v>3</v>
      </c>
      <c r="U19" s="351"/>
      <c r="V19" s="276">
        <f>Q19*FactorPts+(GDzero+R19)*FactorGD+S19*FactorFor</f>
        <v>30054070</v>
      </c>
      <c r="W19" s="351">
        <f>RANK(V19,V$18:V$20,1)</f>
        <v>2</v>
      </c>
      <c r="X19" s="351">
        <f>IF(AND($Q$4=$Q$5,$Q$4=$Q$6,$Q$4&lt;&gt;$Q$7),W19,0)</f>
        <v>0</v>
      </c>
      <c r="Y19" s="351" t="str">
        <f>IF(AND(V19=V18,V19&lt;&gt;V20),IF(AA19&gt;AA18,3,IF(AA19=AA18,1,0)),IF(AND(V19=V20,V19&lt;&gt;V18),IF(AC19&gt;AC20,3,IF(AC19=AC20,1,0)),""))</f>
        <v/>
      </c>
      <c r="Z19" s="350" t="str">
        <f t="shared" ref="Z19:Z20" si="15">IF(X19&gt;0,Y19,"")</f>
        <v/>
      </c>
      <c r="AA19" s="264">
        <f>$H$19</f>
        <v>1</v>
      </c>
      <c r="AB19" s="350"/>
      <c r="AC19" s="353">
        <f>$J$19</f>
        <v>6</v>
      </c>
      <c r="AD19" s="350">
        <f>IF(AND($AF$16,$AD$4=$AD$5,$AD$4=$AD$6,$AD$4&lt;&gt;$AD$7),W19,0)</f>
        <v>0</v>
      </c>
      <c r="AE19" s="350" t="str">
        <f t="shared" ref="AE19:AE20" si="16">IF(AD19&gt;0,Y19,"")</f>
        <v/>
      </c>
    </row>
    <row r="20" spans="2:31" x14ac:dyDescent="0.25">
      <c r="D20" s="28"/>
      <c r="E20" s="874" t="str">
        <f>$P$6</f>
        <v>Wales</v>
      </c>
      <c r="F20" s="875"/>
      <c r="G20" s="875"/>
      <c r="H20" s="37">
        <f>SUMIFS($E$4:$E$9,$B$4:$B$9,$P$6,$D$4:$D$9,$P$4)+SUMIFS($G$4:$G$9,$B$4:$B$9,$P$4,$D$4:$D$9,$P$6)</f>
        <v>1</v>
      </c>
      <c r="I20" s="350">
        <f>SUMIFS($E$4:$E$9,$B$4:$B$9,$P$6,$D$4:$D$9,$P$5)+SUMIFS($G$4:$G$9,$B$4:$B$9,$P$5,$D$4:$D$9,$P$6)</f>
        <v>1</v>
      </c>
      <c r="J20" s="79"/>
      <c r="K20" s="55">
        <f>SUMIFS($E$4:$E$9,$B$4:$B$9,$P$6,$D$4:$D$9,$P$7)+SUMIFS($G$4:$G$9,$B$4:$B$9,$P$7,$D$4:$D$9,$P$6)</f>
        <v>0</v>
      </c>
      <c r="L20" s="74" t="str">
        <f>IF(AND($Q$6=$Q$4,$Q$6&lt;&gt;$Q$5,$Q$6&lt;&gt;$Q$7),IF(H20&gt;J18,3,IF(H20=J18,1,0)),IF(AND($Q$6=$Q$5,$Q$6&lt;&gt;$Q$4,$Q$6&lt;&gt;$Q$7),IF(I20&gt;J19,3,IF(I20=J19,1,0)),IF(AND($Q$6=$Q$7,$Q$6&lt;&gt;$Q$4,$Q$6&lt;&gt;$Q$5),IF(K20&gt;J21,3,IF(K20=J21,1,0)),"")))</f>
        <v/>
      </c>
      <c r="M20" s="74" t="str">
        <f>IF($AF$16,IF(AND($AD$6=$AD$4,$AD$6&lt;&gt;$AD$5,$AD$6&lt;&gt;$AD$7),IF(H20&gt;J18,3,IF(H20=J18,1,0)),IF(AND($AD$6&lt;&gt;$AD$4,$AD$6=$AD$5,$AD$6&lt;&gt;$AD$7),IF(I20&gt;J19,3,IF(I20=J19,1,0)),IF(AND($AD$6&lt;&gt;$AD$4,$AD$6&lt;&gt;$AD$5,$AD$6=$AD$7),IF(K20&gt;J21,3,IF(K20=J21,1,0)),""))),"")</f>
        <v/>
      </c>
      <c r="N20" s="350"/>
      <c r="O20" s="351" t="s">
        <v>26</v>
      </c>
      <c r="P20" t="str">
        <f>$P$6</f>
        <v>Wales</v>
      </c>
      <c r="Q20" s="351">
        <f>SUMIFS($H$4:$H$9,$B$4:$B$9,$P20,$D$4:$D$9,"&lt;&gt;"&amp;$P$21)+SUMIFS($I$4:$I$9,$B$4:$B$9,"&lt;&gt;"&amp;$P$21,$D$4:$D$9,$P20)</f>
        <v>0</v>
      </c>
      <c r="R20" s="351">
        <f>S20-T20</f>
        <v>-8</v>
      </c>
      <c r="S20" s="351">
        <f>SUMIFS($E$4:$E$9,$B$4:$B$9,$P20,$D$4:$D$9,"&lt;&gt;"&amp;$P$21)+SUMIFS($G$4:$G$9,$B$4:$B$9,"&lt;&gt;"&amp;$P$21,$D$4:$D$9,$P20)</f>
        <v>2</v>
      </c>
      <c r="T20" s="351">
        <f>SUMIFS($G$4:$G$9,$B$4:$B$9,$P20,$D$4:$D$9,"&lt;&gt;"&amp;$P$21)+SUMIFS($E$4:$E$9,$B$4:$B$9,"&lt;&gt;"&amp;$P$21,$D$4:$D$9,$P20)</f>
        <v>10</v>
      </c>
      <c r="U20" s="351"/>
      <c r="V20" s="276">
        <f>Q20*FactorPts+(GDzero+R20)*FactorGD+S20*FactorFor</f>
        <v>42020</v>
      </c>
      <c r="W20" s="351">
        <f>RANK(V20,V$18:V$20,1)</f>
        <v>1</v>
      </c>
      <c r="X20" s="351">
        <f>IF(AND($Q$4=$Q$5,$Q$4=$Q$6,$Q$4&lt;&gt;$Q$7),W20,0)</f>
        <v>0</v>
      </c>
      <c r="Y20" s="351" t="str">
        <f>IF(AND(V20=V18,V20&lt;&gt;V19),IF(AB20&gt;AB18,3,IF(AB20=AB18,1,0)),IF(AND(V20=V19,V20&lt;&gt;V18),IF(AC20&gt;AC19,3,IF(AC20=AC19,1,0)),""))</f>
        <v/>
      </c>
      <c r="Z20" s="350" t="str">
        <f t="shared" si="15"/>
        <v/>
      </c>
      <c r="AA20" s="264"/>
      <c r="AB20" s="350">
        <f>$H$20</f>
        <v>1</v>
      </c>
      <c r="AC20" s="353">
        <f>$I$20</f>
        <v>1</v>
      </c>
      <c r="AD20" s="350">
        <f>IF(AND($AF$16,$AD$4=$AD$5,$AD$4=$AD$6,$AD$4&lt;&gt;$AD$7),W20,0)</f>
        <v>0</v>
      </c>
      <c r="AE20" s="350" t="str">
        <f t="shared" si="16"/>
        <v/>
      </c>
    </row>
    <row r="21" spans="2:31" ht="15.75" thickBot="1" x14ac:dyDescent="0.3">
      <c r="B21" s="47"/>
      <c r="C21" s="48"/>
      <c r="D21" s="49"/>
      <c r="E21" s="869" t="str">
        <f>$P$7</f>
        <v>Niederlande</v>
      </c>
      <c r="F21" s="870"/>
      <c r="G21" s="870"/>
      <c r="H21" s="36">
        <f>SUMIFS($E$4:$E$9,$B$4:$B$9,$P$7,$D$4:$D$9,$P$4)+SUMIFS($G$4:$G$9,$B$4:$B$9,$P$4,$D$4:$D$9,$P$7)</f>
        <v>2</v>
      </c>
      <c r="I21" s="34">
        <f>SUMIFS($E$4:$E$9,$B$4:$B$9,$P$7,$D$4:$D$9,$P$5)+SUMIFS($G$4:$G$9,$B$4:$B$9,$P$5,$D$4:$D$9,$P$7)</f>
        <v>0</v>
      </c>
      <c r="J21" s="34">
        <f>SUMIFS($E$4:$E$9,$B$4:$B$9,$P$7,$D$4:$D$9,$P$6)+SUMIFS($G$4:$G$9,$B$4:$B$9,$P$6,$D$4:$D$9,$P$7)</f>
        <v>3</v>
      </c>
      <c r="K21" s="80"/>
      <c r="L21" s="75" t="str">
        <f>IF(AND($Q$7=$Q$4,$Q$7&lt;&gt;$Q$5,$Q$7&lt;&gt;$Q$6),IF(H21&gt;K18,3,IF(H21=K18,1,0)),IF(AND($Q$7=$Q$5,$Q$7&lt;&gt;$Q$4,$Q$7&lt;&gt;$Q$6),IF(I21&gt;K19,3,IF(I21=K19,1,0)),IF(AND($Q$7=$Q$6,$Q$7&lt;&gt;$Q$4,$Q$7&lt;&gt;$Q$5),IF(J21&gt;K20,3,IF(J21=K20,1,0)),"")))</f>
        <v/>
      </c>
      <c r="M21" s="75" t="str">
        <f>IF($AF$16,IF(AND($AD$7=$AD$4,$AD$7&lt;&gt;$AD$5,$AD$7&lt;&gt;$AD$6),IF(H21&gt;K18,3,IF(H21=K18,1,0)),IF(AND($AD$7&lt;&gt;$AD$4,$AD$7=$AD$5,$AD$7&lt;&gt;$AD$6),IF(I21&gt;K19,3,IF(I21=K19,1,0)),IF(AND($AD$7&lt;&gt;$AD$4,$AD$7&lt;&gt;$AD$5,$AD$7=$AD$6),IF(J21&gt;K20,3,IF(J21=K20,1,0)),""))),"")</f>
        <v/>
      </c>
      <c r="N21" s="350"/>
      <c r="P21" s="32" t="str">
        <f>$P$7</f>
        <v>Niederlande</v>
      </c>
      <c r="Q21" s="270"/>
      <c r="R21" s="270"/>
      <c r="S21" s="270"/>
      <c r="T21" s="270"/>
      <c r="U21" s="270"/>
      <c r="V21" s="271"/>
      <c r="W21" s="271"/>
      <c r="X21" s="270"/>
      <c r="Y21" s="270"/>
      <c r="Z21" s="272"/>
      <c r="AA21" s="273"/>
      <c r="AB21" s="272"/>
      <c r="AC21" s="274"/>
      <c r="AD21" s="275"/>
      <c r="AE21" s="272"/>
    </row>
    <row r="22" spans="2:31" ht="15.75" thickTop="1" x14ac:dyDescent="0.25">
      <c r="B22" s="47"/>
      <c r="C22" s="48"/>
      <c r="D22" s="49"/>
      <c r="F22" s="351"/>
      <c r="G22" s="33"/>
      <c r="L22" s="54"/>
      <c r="Q22" s="271"/>
      <c r="R22" s="271"/>
      <c r="S22" s="271"/>
      <c r="T22" s="271"/>
      <c r="U22" s="271"/>
      <c r="V22" s="271"/>
      <c r="W22" s="271"/>
      <c r="X22" s="270"/>
      <c r="Y22" s="270"/>
      <c r="Z22" s="272"/>
      <c r="AA22" s="273"/>
      <c r="AB22" s="272"/>
      <c r="AC22" s="274"/>
      <c r="AD22" s="275"/>
      <c r="AE22" s="272"/>
    </row>
    <row r="23" spans="2:31" x14ac:dyDescent="0.25">
      <c r="B23" s="41"/>
      <c r="C23" s="351"/>
      <c r="O23" s="351" t="s">
        <v>24</v>
      </c>
      <c r="P23" t="str">
        <f>$P$4</f>
        <v>Frankreich</v>
      </c>
      <c r="Q23" s="351">
        <f>SUMIFS($H$4:$H$9,$B$4:$B$9,$P23,$D$4:$D$9,"&lt;&gt;"&amp;$P$26)+SUMIFS($I$4:$I$9,$B$4:$B$9,"&lt;&gt;"&amp;$P$26,$D$4:$D$9,$P23)</f>
        <v>6</v>
      </c>
      <c r="R23" s="351">
        <f>S23-T23</f>
        <v>4</v>
      </c>
      <c r="S23" s="351">
        <f>SUMIFS($E$4:$E$9,$B$4:$B$9,$P23,$D$4:$D$9,"&lt;&gt;"&amp;$P$26)+SUMIFS($G$4:$G$9,$B$4:$B$9,"&lt;&gt;"&amp;$P$26,$D$4:$D$9,$P23)</f>
        <v>7</v>
      </c>
      <c r="T23" s="351">
        <f>SUMIFS($G$4:$G$9,$B$4:$B$9,$P23,$D$4:$D$9,"&lt;&gt;"&amp;$P$26)+SUMIFS($E$4:$E$9,$B$4:$B$9,"&lt;&gt;"&amp;$P$26,$D$4:$D$9,$P23)</f>
        <v>3</v>
      </c>
      <c r="U23" s="351"/>
      <c r="V23" s="276">
        <f>Q23*FactorPts+(GDzero+R23)*FactorGD+S23*FactorFor</f>
        <v>60054070</v>
      </c>
      <c r="W23" s="351">
        <f>RANK(V23,V$23:V$25,1)</f>
        <v>3</v>
      </c>
      <c r="X23" s="351">
        <f>IF(AND($Q$4=$Q$5,$Q$4=$Q$7,$Q$4&lt;&gt;$Q$6),W23,0)</f>
        <v>0</v>
      </c>
      <c r="Y23" s="351" t="str">
        <f>IF(AND(V23=V24,V23&lt;&gt;V25),IF(AA23&gt;AA24,3,IF(AA23=AA24,1,0)),IF(AND(V23=V25,V23&lt;&gt;V24),IF(AB23&gt;AB25,3,IF(AB23=AB25,1,0)),""))</f>
        <v/>
      </c>
      <c r="Z23" s="350" t="str">
        <f>IF(X23&gt;0,Y23,"")</f>
        <v/>
      </c>
      <c r="AA23" s="264">
        <f>$I$18</f>
        <v>2</v>
      </c>
      <c r="AB23" s="350">
        <f>$K$18</f>
        <v>5</v>
      </c>
      <c r="AC23" s="353"/>
      <c r="AD23" s="350">
        <f>IF(AND($AF$16,$AD$4=$AD$5,$AD$4=$AD$7,$AD$4&lt;&gt;$AD$6),W23,0)</f>
        <v>0</v>
      </c>
      <c r="AE23" s="350" t="str">
        <f>IF(AD23&gt;0,Y23,"")</f>
        <v/>
      </c>
    </row>
    <row r="24" spans="2:31" x14ac:dyDescent="0.25">
      <c r="B24" s="41"/>
      <c r="C24" s="351"/>
      <c r="O24" s="351" t="s">
        <v>25</v>
      </c>
      <c r="P24" t="str">
        <f>$P$5</f>
        <v>England</v>
      </c>
      <c r="Q24" s="351">
        <f>SUMIFS($H$4:$H$9,$B$4:$B$9,$P24,$D$4:$D$9,"&lt;&gt;"&amp;$P$26)+SUMIFS($I$4:$I$9,$B$4:$B$9,"&lt;&gt;"&amp;$P$26,$D$4:$D$9,$P24)</f>
        <v>3</v>
      </c>
      <c r="R24" s="351">
        <f>S24-T24</f>
        <v>3</v>
      </c>
      <c r="S24" s="351">
        <f>SUMIFS($E$4:$E$9,$B$4:$B$9,$P24,$D$4:$D$9,"&lt;&gt;"&amp;$P$26)+SUMIFS($G$4:$G$9,$B$4:$B$9,"&lt;&gt;"&amp;$P$26,$D$4:$D$9,$P24)</f>
        <v>5</v>
      </c>
      <c r="T24" s="351">
        <f>SUMIFS($G$4:$G$9,$B$4:$B$9,$P24,$D$4:$D$9,"&lt;&gt;"&amp;$P$26)+SUMIFS($E$4:$E$9,$B$4:$B$9,"&lt;&gt;"&amp;$P$26,$D$4:$D$9,$P24)</f>
        <v>2</v>
      </c>
      <c r="U24" s="351"/>
      <c r="V24" s="276">
        <f>Q24*FactorPts+(GDzero+R24)*FactorGD+S24*FactorFor</f>
        <v>30053050</v>
      </c>
      <c r="W24" s="351">
        <f>RANK(V24,V$23:V$25,1)</f>
        <v>2</v>
      </c>
      <c r="X24" s="351">
        <f>IF(AND($Q$4=$Q$5,$Q$4=$Q$7,$Q$4&lt;&gt;$Q$6),W24,0)</f>
        <v>0</v>
      </c>
      <c r="Y24" s="351" t="str">
        <f>IF(AND(V24=V23,V24&lt;&gt;V25),IF(AA24&gt;AA23,3,IF(AA24=AA23,1,0)),IF(AND(V24=V25,V24&lt;&gt;V23),IF(AC24&gt;AC25,3,IF(AC24=AC25,1,0)),""))</f>
        <v/>
      </c>
      <c r="Z24" s="350" t="str">
        <f t="shared" ref="Z24:Z25" si="17">IF(X24&gt;0,Y24,"")</f>
        <v/>
      </c>
      <c r="AA24" s="264">
        <f>$H$19</f>
        <v>1</v>
      </c>
      <c r="AB24" s="350"/>
      <c r="AC24" s="353">
        <f>$K$19</f>
        <v>4</v>
      </c>
      <c r="AD24" s="350">
        <f>IF(AND($AF$16,$AD$4=$AD$5,$AD$4=$AD$7,$AD$4&lt;&gt;$AD$6),W24,0)</f>
        <v>0</v>
      </c>
      <c r="AE24" s="350" t="str">
        <f t="shared" ref="AE24:AE25" si="18">IF(AD24&gt;0,Y24,"")</f>
        <v/>
      </c>
    </row>
    <row r="25" spans="2:31" x14ac:dyDescent="0.25">
      <c r="B25" s="41"/>
      <c r="C25" s="351"/>
      <c r="O25" s="351" t="s">
        <v>26</v>
      </c>
      <c r="P25" t="str">
        <f>$P$7</f>
        <v>Niederlande</v>
      </c>
      <c r="Q25" s="351">
        <f>SUMIFS($H$4:$H$9,$B$4:$B$9,$P25,$D$4:$D$9,"&lt;&gt;"&amp;$P$26)+SUMIFS($I$4:$I$9,$B$4:$B$9,"&lt;&gt;"&amp;$P$26,$D$4:$D$9,$P25)</f>
        <v>0</v>
      </c>
      <c r="R25" s="351">
        <f>S25-T25</f>
        <v>-7</v>
      </c>
      <c r="S25" s="351">
        <f>SUMIFS($E$4:$E$9,$B$4:$B$9,$P25,$D$4:$D$9,"&lt;&gt;"&amp;$P$26)+SUMIFS($G$4:$G$9,$B$4:$B$9,"&lt;&gt;"&amp;$P$26,$D$4:$D$9,$P25)</f>
        <v>2</v>
      </c>
      <c r="T25" s="351">
        <f>SUMIFS($G$4:$G$9,$B$4:$B$9,$P25,$D$4:$D$9,"&lt;&gt;"&amp;$P$26)+SUMIFS($E$4:$E$9,$B$4:$B$9,"&lt;&gt;"&amp;$P$26,$D$4:$D$9,$P25)</f>
        <v>9</v>
      </c>
      <c r="U25" s="351"/>
      <c r="V25" s="276">
        <f>Q25*FactorPts+(GDzero+R25)*FactorGD+S25*FactorFor</f>
        <v>43020</v>
      </c>
      <c r="W25" s="351">
        <f>RANK(V25,V$23:V$25,1)</f>
        <v>1</v>
      </c>
      <c r="X25" s="351">
        <f>IF(AND($Q$4=$Q$5,$Q$4=$Q$7,$Q$4&lt;&gt;$Q$6),W25,0)</f>
        <v>0</v>
      </c>
      <c r="Y25" s="351" t="str">
        <f>IF(AND(V25=V23,V25&lt;&gt;V24),IF(AB25&gt;AB23,3,IF(AB25=AB23,1,0)),IF(AND(V25=V24,V25&lt;&gt;V23),IF(AC25&gt;AC24,3,IF(AC25=AC24,1,0)),""))</f>
        <v/>
      </c>
      <c r="Z25" s="350" t="str">
        <f t="shared" si="17"/>
        <v/>
      </c>
      <c r="AA25" s="264"/>
      <c r="AB25" s="350">
        <f>$H$21</f>
        <v>2</v>
      </c>
      <c r="AC25" s="353">
        <f>$I$21</f>
        <v>0</v>
      </c>
      <c r="AD25" s="350">
        <f>IF(AND($AF$16,$AD$4=$AD$5,$AD$4=$AD$7,$AD$4&lt;&gt;$AD$6),W25,0)</f>
        <v>0</v>
      </c>
      <c r="AE25" s="350" t="str">
        <f t="shared" si="18"/>
        <v/>
      </c>
    </row>
    <row r="26" spans="2:31" x14ac:dyDescent="0.25">
      <c r="B26" s="41"/>
      <c r="C26" s="351"/>
      <c r="P26" s="32" t="str">
        <f>$P$6</f>
        <v>Wales</v>
      </c>
      <c r="Q26" s="270"/>
      <c r="R26" s="270"/>
      <c r="S26" s="270"/>
      <c r="T26" s="270"/>
      <c r="U26" s="270"/>
      <c r="V26" s="271"/>
      <c r="W26" s="271"/>
      <c r="X26" s="270"/>
      <c r="Y26" s="270"/>
      <c r="Z26" s="272"/>
      <c r="AA26" s="273"/>
      <c r="AB26" s="272"/>
      <c r="AC26" s="274"/>
      <c r="AD26" s="275"/>
      <c r="AE26" s="272"/>
    </row>
    <row r="27" spans="2:31" x14ac:dyDescent="0.25">
      <c r="Q27" s="271"/>
      <c r="R27" s="271"/>
      <c r="S27" s="271"/>
      <c r="T27" s="271"/>
      <c r="U27" s="271"/>
      <c r="V27" s="271"/>
      <c r="W27" s="271"/>
      <c r="X27" s="270"/>
      <c r="Y27" s="270"/>
      <c r="Z27" s="272"/>
      <c r="AA27" s="273"/>
      <c r="AB27" s="272"/>
      <c r="AC27" s="274"/>
      <c r="AD27" s="275"/>
      <c r="AE27" s="272"/>
    </row>
    <row r="28" spans="2:31" x14ac:dyDescent="0.25">
      <c r="O28" s="351" t="s">
        <v>24</v>
      </c>
      <c r="P28" t="str">
        <f>$P$4</f>
        <v>Frankreich</v>
      </c>
      <c r="Q28" s="351">
        <f>SUMIFS($H$4:$H$9,$B$4:$B$9,$P28,$D$4:$D$9,"&lt;&gt;"&amp;$P$31)+SUMIFS($I$4:$I$9,$B$4:$B$9,"&lt;&gt;"&amp;$P$31,$D$4:$D$9,$P28)</f>
        <v>6</v>
      </c>
      <c r="R28" s="351">
        <f>S28-T28</f>
        <v>6</v>
      </c>
      <c r="S28" s="351">
        <f>SUMIFS($E$4:$E$9,$B$4:$B$9,$P28,$D$4:$D$9,"&lt;&gt;"&amp;$P$31)+SUMIFS($G$4:$G$9,$B$4:$B$9,"&lt;&gt;"&amp;$P$31,$D$4:$D$9,$P28)</f>
        <v>9</v>
      </c>
      <c r="T28" s="351">
        <f>SUMIFS($G$4:$G$9,$B$4:$B$9,$P28,$D$4:$D$9,"&lt;&gt;"&amp;$P$31)+SUMIFS($E$4:$E$9,$B$4:$B$9,"&lt;&gt;"&amp;$P$31,$D$4:$D$9,$P28)</f>
        <v>3</v>
      </c>
      <c r="U28" s="351"/>
      <c r="V28" s="276">
        <f>Q28*FactorPts+(GDzero+R28)*FactorGD+S28*FactorFor</f>
        <v>60056090</v>
      </c>
      <c r="W28" s="468">
        <f>RANK(V28,V$28:V$30,1)</f>
        <v>3</v>
      </c>
      <c r="X28" s="351">
        <f>IF(AND($Q$4=$Q$6,$Q$4=$Q$7,$Q$4&lt;&gt;$Q$5),W28,0)</f>
        <v>0</v>
      </c>
      <c r="Y28" s="351" t="str">
        <f>IF(AND(V28=V29,V28&lt;&gt;V30),IF(AA28&gt;AA29,3,IF(AA28=AA29,1,0)),IF(AND(V28=V30,V28&lt;&gt;V29),IF(AB28&gt;AB30,3,IF(AB28=AB30,1,0)),""))</f>
        <v/>
      </c>
      <c r="Z28" s="350" t="str">
        <f>IF(X28&gt;0,Y28,"")</f>
        <v/>
      </c>
      <c r="AA28" s="264">
        <f>$J$18</f>
        <v>4</v>
      </c>
      <c r="AB28" s="350">
        <f>$K$18</f>
        <v>5</v>
      </c>
      <c r="AC28" s="353"/>
      <c r="AD28" s="350">
        <f>IF(AND($AF$16,$AD$4=$AD$6,$AD$4=$AD$7,$AD$4&lt;&gt;$AD$5),W28,0)</f>
        <v>0</v>
      </c>
      <c r="AE28" s="350" t="str">
        <f>IF(AD28&gt;0,Y28,"")</f>
        <v/>
      </c>
    </row>
    <row r="29" spans="2:31" x14ac:dyDescent="0.25">
      <c r="O29" s="351" t="s">
        <v>25</v>
      </c>
      <c r="P29" t="str">
        <f>$P$6</f>
        <v>Wales</v>
      </c>
      <c r="Q29" s="351">
        <f>SUMIFS($H$4:$H$9,$B$4:$B$9,$P29,$D$4:$D$9,"&lt;&gt;"&amp;$P$31)+SUMIFS($I$4:$I$9,$B$4:$B$9,"&lt;&gt;"&amp;$P$31,$D$4:$D$9,$P29)</f>
        <v>0</v>
      </c>
      <c r="R29" s="351">
        <f>S29-T29</f>
        <v>-6</v>
      </c>
      <c r="S29" s="351">
        <f>SUMIFS($E$4:$E$9,$B$4:$B$9,$P29,$D$4:$D$9,"&lt;&gt;"&amp;$P$31)+SUMIFS($G$4:$G$9,$B$4:$B$9,"&lt;&gt;"&amp;$P$31,$D$4:$D$9,$P29)</f>
        <v>1</v>
      </c>
      <c r="T29" s="351">
        <f>SUMIFS($G$4:$G$9,$B$4:$B$9,$P29,$D$4:$D$9,"&lt;&gt;"&amp;$P$31)+SUMIFS($E$4:$E$9,$B$4:$B$9,"&lt;&gt;"&amp;$P$31,$D$4:$D$9,$P29)</f>
        <v>7</v>
      </c>
      <c r="U29" s="351"/>
      <c r="V29" s="276">
        <f>Q29*FactorPts+(GDzero+R29)*FactorGD+S29*FactorFor</f>
        <v>44010</v>
      </c>
      <c r="W29" s="468">
        <f t="shared" ref="W29:W30" si="19">RANK(V29,V$28:V$30,1)</f>
        <v>1</v>
      </c>
      <c r="X29" s="351">
        <f>IF(AND($Q$4=$Q$6,$Q$4=$Q$7,$Q$4&lt;&gt;$Q$5),W29,0)</f>
        <v>0</v>
      </c>
      <c r="Y29" s="351" t="str">
        <f>IF(AND(V29=V28,V29&lt;&gt;V30),IF(AA29&gt;AA28,3,IF(AA29=AA28,1,0)),IF(AND(V29=V30,V29&lt;&gt;V28),IF(AC29&gt;AC30,3,IF(AC29=AC30,1,0)),""))</f>
        <v/>
      </c>
      <c r="Z29" s="350" t="str">
        <f t="shared" ref="Z29:Z30" si="20">IF(X29&gt;0,Y29,"")</f>
        <v/>
      </c>
      <c r="AA29" s="264">
        <f>$H$20</f>
        <v>1</v>
      </c>
      <c r="AB29" s="350"/>
      <c r="AC29" s="353">
        <f>$K$20</f>
        <v>0</v>
      </c>
      <c r="AD29" s="350">
        <f>IF(AND($AF$16,$AD$4=$AD$6,$AD$4=$AD$7,$AD$4&lt;&gt;$AD$5),W29,0)</f>
        <v>0</v>
      </c>
      <c r="AE29" s="350" t="str">
        <f t="shared" ref="AE29:AE30" si="21">IF(AD29&gt;0,Y29,"")</f>
        <v/>
      </c>
    </row>
    <row r="30" spans="2:31" x14ac:dyDescent="0.25">
      <c r="O30" s="351" t="s">
        <v>26</v>
      </c>
      <c r="P30" t="str">
        <f>$P$7</f>
        <v>Niederlande</v>
      </c>
      <c r="Q30" s="351">
        <f>SUMIFS($H$4:$H$9,$B$4:$B$9,$P30,$D$4:$D$9,"&lt;&gt;"&amp;$P$31)+SUMIFS($I$4:$I$9,$B$4:$B$9,"&lt;&gt;"&amp;$P$31,$D$4:$D$9,$P30)</f>
        <v>3</v>
      </c>
      <c r="R30" s="351">
        <f>S30-T30</f>
        <v>0</v>
      </c>
      <c r="S30" s="351">
        <f>SUMIFS($E$4:$E$9,$B$4:$B$9,$P30,$D$4:$D$9,"&lt;&gt;"&amp;$P$31)+SUMIFS($G$4:$G$9,$B$4:$B$9,"&lt;&gt;"&amp;$P$31,$D$4:$D$9,$P30)</f>
        <v>5</v>
      </c>
      <c r="T30" s="351">
        <f>SUMIFS($G$4:$G$9,$B$4:$B$9,$P30,$D$4:$D$9,"&lt;&gt;"&amp;$P$31)+SUMIFS($E$4:$E$9,$B$4:$B$9,"&lt;&gt;"&amp;$P$31,$D$4:$D$9,$P30)</f>
        <v>5</v>
      </c>
      <c r="U30" s="351"/>
      <c r="V30" s="276">
        <f>Q30*FactorPts+(GDzero+R30)*FactorGD+S30*FactorFor</f>
        <v>30050050</v>
      </c>
      <c r="W30" s="468">
        <f t="shared" si="19"/>
        <v>2</v>
      </c>
      <c r="X30" s="351">
        <f>IF(AND($Q$4=$Q$6,$Q$4=$Q$7,$Q$4&lt;&gt;$Q$5),W30,0)</f>
        <v>0</v>
      </c>
      <c r="Y30" s="351" t="str">
        <f>IF(AND(V30=V28,V30&lt;&gt;V29),IF(AB30&gt;AB28,3,IF(AB30=AB28,1,0)),IF(AND(V30=V29,V30&lt;&gt;V28),IF(AC30&gt;AC29,3,IF(AC30=AC29,1,0)),""))</f>
        <v/>
      </c>
      <c r="Z30" s="350" t="str">
        <f t="shared" si="20"/>
        <v/>
      </c>
      <c r="AA30" s="264"/>
      <c r="AB30" s="350">
        <f>$H$21</f>
        <v>2</v>
      </c>
      <c r="AC30" s="353">
        <f>$J$21</f>
        <v>3</v>
      </c>
      <c r="AD30" s="350">
        <f>IF(AND($AF$16,$AD$4=$AD$6,$AD$4=$AD$7,$AD$4&lt;&gt;$AD$5),W30,0)</f>
        <v>0</v>
      </c>
      <c r="AE30" s="350" t="str">
        <f t="shared" si="21"/>
        <v/>
      </c>
    </row>
    <row r="31" spans="2:31" x14ac:dyDescent="0.25">
      <c r="P31" s="32" t="str">
        <f>$P$5</f>
        <v>England</v>
      </c>
      <c r="Q31" s="270"/>
      <c r="R31" s="270"/>
      <c r="S31" s="270"/>
      <c r="T31" s="270"/>
      <c r="U31" s="270"/>
      <c r="V31" s="271"/>
      <c r="W31" s="271"/>
      <c r="X31" s="270"/>
      <c r="Y31" s="270"/>
      <c r="Z31" s="272"/>
      <c r="AA31" s="273"/>
      <c r="AB31" s="272"/>
      <c r="AC31" s="274"/>
      <c r="AD31" s="275"/>
      <c r="AE31" s="272"/>
    </row>
    <row r="32" spans="2:31" x14ac:dyDescent="0.25">
      <c r="Q32" s="271"/>
      <c r="R32" s="271"/>
      <c r="S32" s="271"/>
      <c r="T32" s="271"/>
      <c r="U32" s="271"/>
      <c r="V32" s="271"/>
      <c r="W32" s="271"/>
      <c r="X32" s="270"/>
      <c r="Y32" s="270"/>
      <c r="Z32" s="272"/>
      <c r="AA32" s="273"/>
      <c r="AB32" s="272"/>
      <c r="AC32" s="274"/>
      <c r="AD32" s="275"/>
      <c r="AE32" s="272"/>
    </row>
    <row r="33" spans="15:31" x14ac:dyDescent="0.25">
      <c r="O33" s="351" t="s">
        <v>24</v>
      </c>
      <c r="P33" t="str">
        <f>$P$5</f>
        <v>England</v>
      </c>
      <c r="Q33" s="351">
        <f>SUMIFS($H$4:$H$9,$B$4:$B$9,$P33,$D$4:$D$9,"&lt;&gt;"&amp;$P$36)+SUMIFS($I$4:$I$9,$B$4:$B$9,"&lt;&gt;"&amp;$P$36,$D$4:$D$9,$P33)</f>
        <v>6</v>
      </c>
      <c r="R33" s="351">
        <f>S33-T33</f>
        <v>9</v>
      </c>
      <c r="S33" s="351">
        <f>SUMIFS($E$4:$E$9,$B$4:$B$9,$P33,$D$4:$D$9,"&lt;&gt;"&amp;$P$36)+SUMIFS($G$4:$G$9,$B$4:$B$9,"&lt;&gt;"&amp;$P$36,$D$4:$D$9,$P33)</f>
        <v>10</v>
      </c>
      <c r="T33" s="351">
        <f>SUMIFS($G$4:$G$9,$B$4:$B$9,$P33,$D$4:$D$9,"&lt;&gt;"&amp;$P$36)+SUMIFS($E$4:$E$9,$B$4:$B$9,"&lt;&gt;"&amp;$P$36,$D$4:$D$9,$P33)</f>
        <v>1</v>
      </c>
      <c r="U33" s="351"/>
      <c r="V33" s="276">
        <f>Q33*FactorPts+(GDzero+R33)*FactorGD+S33*FactorFor</f>
        <v>60059100</v>
      </c>
      <c r="W33" s="351">
        <f>RANK(V33,V$33:V$35,1)</f>
        <v>3</v>
      </c>
      <c r="X33" s="351">
        <f>IF(AND($Q$5=$Q$6,$Q$5=$Q$7,$Q$5&lt;&gt;$Q$4),W33,0)</f>
        <v>0</v>
      </c>
      <c r="Y33" s="351" t="str">
        <f>IF(AND(V33=V34,V33&lt;&gt;V35),IF(AA33&gt;AA34,3,IF(AA33=AA34,1,0)),IF(AND(V33=V35,V33&lt;&gt;V34),IF(AB33&gt;AB35,3,IF(AB33=AB35,1,0)),""))</f>
        <v/>
      </c>
      <c r="Z33" s="350" t="str">
        <f>IF(X33&gt;0,Y33,"")</f>
        <v/>
      </c>
      <c r="AA33" s="264">
        <f>$J$19</f>
        <v>6</v>
      </c>
      <c r="AB33" s="350">
        <f>$K$19</f>
        <v>4</v>
      </c>
      <c r="AC33" s="353"/>
      <c r="AD33" s="350">
        <f>IF(AND($AF$16,$AD$5=$AD$6,$AD$5=$AD$7,$AD$5&lt;&gt;$AD$4),W33,0)</f>
        <v>0</v>
      </c>
      <c r="AE33" s="350" t="str">
        <f>IF(AD33&gt;0,Y33,"")</f>
        <v/>
      </c>
    </row>
    <row r="34" spans="15:31" x14ac:dyDescent="0.25">
      <c r="O34" s="351" t="s">
        <v>25</v>
      </c>
      <c r="P34" t="str">
        <f>$P$6</f>
        <v>Wales</v>
      </c>
      <c r="Q34" s="351">
        <f>SUMIFS($H$4:$H$9,$B$4:$B$9,$P34,$D$4:$D$9,"&lt;&gt;"&amp;$P$36)+SUMIFS($I$4:$I$9,$B$4:$B$9,"&lt;&gt;"&amp;$P$36,$D$4:$D$9,$P34)</f>
        <v>0</v>
      </c>
      <c r="R34" s="351">
        <f>S34-T34</f>
        <v>-8</v>
      </c>
      <c r="S34" s="351">
        <f>SUMIFS($E$4:$E$9,$B$4:$B$9,$P34,$D$4:$D$9,"&lt;&gt;"&amp;$P$36)+SUMIFS($G$4:$G$9,$B$4:$B$9,"&lt;&gt;"&amp;$P$36,$D$4:$D$9,$P34)</f>
        <v>1</v>
      </c>
      <c r="T34" s="351">
        <f>SUMIFS($G$4:$G$9,$B$4:$B$9,$P34,$D$4:$D$9,"&lt;&gt;"&amp;$P$36)+SUMIFS($E$4:$E$9,$B$4:$B$9,"&lt;&gt;"&amp;$P$36,$D$4:$D$9,$P34)</f>
        <v>9</v>
      </c>
      <c r="U34" s="351"/>
      <c r="V34" s="276">
        <f>Q34*FactorPts+(GDzero+R34)*FactorGD+S34*FactorFor</f>
        <v>42010</v>
      </c>
      <c r="W34" s="351">
        <f>RANK(V34,V$33:V$35,1)</f>
        <v>1</v>
      </c>
      <c r="X34" s="351">
        <f>IF(AND($Q$5=$Q$6,$Q$5=$Q$7,$Q$5&lt;&gt;$Q$4),W34,0)</f>
        <v>0</v>
      </c>
      <c r="Y34" s="351" t="str">
        <f>IF(AND(V34=V33,V34&lt;&gt;V35),IF(AA34&gt;AA33,3,IF(AA34=AA33,1,0)),IF(AND(V34=V35,V34&lt;&gt;V33),IF(AC34&gt;AC35,3,IF(AC34=AC35,1,0)),""))</f>
        <v/>
      </c>
      <c r="Z34" s="350" t="str">
        <f t="shared" ref="Z34:Z35" si="22">IF(X34&gt;0,Y34,"")</f>
        <v/>
      </c>
      <c r="AA34" s="264">
        <f>$I$20</f>
        <v>1</v>
      </c>
      <c r="AB34" s="350"/>
      <c r="AC34" s="353">
        <f>$K$20</f>
        <v>0</v>
      </c>
      <c r="AD34" s="350">
        <f>IF(AND($AF$16,$AD$5=$AD$6,$AD$5=$AD$7,$AD$5&lt;&gt;$AD$4),W34,0)</f>
        <v>0</v>
      </c>
      <c r="AE34" s="350" t="str">
        <f t="shared" ref="AE34:AE35" si="23">IF(AD34&gt;0,Y34,"")</f>
        <v/>
      </c>
    </row>
    <row r="35" spans="15:31" ht="15.75" thickBot="1" x14ac:dyDescent="0.3">
      <c r="O35" s="351" t="s">
        <v>26</v>
      </c>
      <c r="P35" t="str">
        <f>$P$7</f>
        <v>Niederlande</v>
      </c>
      <c r="Q35" s="351">
        <f>SUMIFS($H$4:$H$9,$B$4:$B$9,$P35,$D$4:$D$9,"&lt;&gt;"&amp;$P$36)+SUMIFS($I$4:$I$9,$B$4:$B$9,"&lt;&gt;"&amp;$P$36,$D$4:$D$9,$P35)</f>
        <v>3</v>
      </c>
      <c r="R35" s="351">
        <f>S35-T35</f>
        <v>-1</v>
      </c>
      <c r="S35" s="351">
        <f>SUMIFS($E$4:$E$9,$B$4:$B$9,$P35,$D$4:$D$9,"&lt;&gt;"&amp;$P$36)+SUMIFS($G$4:$G$9,$B$4:$B$9,"&lt;&gt;"&amp;$P$36,$D$4:$D$9,$P35)</f>
        <v>3</v>
      </c>
      <c r="T35" s="351">
        <f>SUMIFS($G$4:$G$9,$B$4:$B$9,$P35,$D$4:$D$9,"&lt;&gt;"&amp;$P$36)+SUMIFS($E$4:$E$9,$B$4:$B$9,"&lt;&gt;"&amp;$P$36,$D$4:$D$9,$P35)</f>
        <v>4</v>
      </c>
      <c r="U35" s="351"/>
      <c r="V35" s="276">
        <f>Q35*FactorPts+(GDzero+R35)*FactorGD+S35*FactorFor</f>
        <v>30049030</v>
      </c>
      <c r="W35" s="351">
        <f>RANK(V35,V$33:V$35,1)</f>
        <v>2</v>
      </c>
      <c r="X35" s="351">
        <f>IF(AND($Q$5=$Q$6,$Q$5=$Q$7,$Q$5&lt;&gt;$Q$4),W35,0)</f>
        <v>0</v>
      </c>
      <c r="Y35" s="351" t="str">
        <f>IF(AND(V35=V33,V35&lt;&gt;V34),IF(AB35&gt;AB33,3,IF(AB35=AB33,1,0)),IF(AND(V35=V34,V35&lt;&gt;V33),IF(AC35&gt;AC34,3,IF(AC35=AC34,1,0)),""))</f>
        <v/>
      </c>
      <c r="Z35" s="350" t="str">
        <f t="shared" si="22"/>
        <v/>
      </c>
      <c r="AA35" s="265"/>
      <c r="AB35" s="266">
        <f>$I$21</f>
        <v>0</v>
      </c>
      <c r="AC35" s="267">
        <f>$J$21</f>
        <v>3</v>
      </c>
      <c r="AD35" s="350">
        <f>IF(AND($AF$16,$AD$5=$AD$6,$AD$5=$AD$7,$AD$5&lt;&gt;$AD$4),W35,0)</f>
        <v>0</v>
      </c>
      <c r="AE35" s="350" t="str">
        <f t="shared" si="23"/>
        <v/>
      </c>
    </row>
    <row r="36" spans="15:31" x14ac:dyDescent="0.25">
      <c r="P36" s="32" t="str">
        <f>$P$4</f>
        <v>Frankreich</v>
      </c>
      <c r="Q36" s="351"/>
      <c r="R36" s="351"/>
      <c r="S36" s="351"/>
      <c r="T36" s="351"/>
      <c r="U36" s="351"/>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AE8F9-27B0-471E-8BB7-03154361019E}">
  <dimension ref="B1:MG60"/>
  <sheetViews>
    <sheetView showGridLines="0" showRowColHeaders="0" zoomScaleNormal="100" workbookViewId="0">
      <selection activeCell="M6" sqref="M6"/>
    </sheetView>
  </sheetViews>
  <sheetFormatPr baseColWidth="10" defaultRowHeight="15" x14ac:dyDescent="0.25"/>
  <cols>
    <col min="1" max="1" width="3.85546875" customWidth="1"/>
    <col min="2" max="2" width="4.7109375" customWidth="1"/>
    <col min="3" max="3" width="15.7109375" customWidth="1"/>
    <col min="4" max="4" width="4.7109375" customWidth="1"/>
    <col min="5" max="5" width="15.7109375" customWidth="1"/>
    <col min="6" max="7" width="4.7109375" customWidth="1"/>
    <col min="9" max="9" width="4.7109375" customWidth="1"/>
    <col min="10" max="10" width="15.7109375" customWidth="1"/>
    <col min="11" max="11" width="4.7109375" customWidth="1"/>
    <col min="12" max="12" width="15.7109375" customWidth="1"/>
    <col min="13" max="14" width="4.7109375" customWidth="1"/>
    <col min="15" max="20" width="3.7109375" customWidth="1"/>
    <col min="22" max="22" width="4.7109375" customWidth="1"/>
    <col min="23" max="23" width="15.7109375" customWidth="1"/>
    <col min="24" max="24" width="4.7109375" customWidth="1"/>
    <col min="25" max="25" width="15.7109375" customWidth="1"/>
    <col min="26" max="27" width="4.7109375" customWidth="1"/>
    <col min="28" max="33" width="3.7109375" customWidth="1"/>
    <col min="35" max="35" width="4.7109375" customWidth="1"/>
    <col min="36" max="36" width="15.7109375" customWidth="1"/>
    <col min="37" max="37" width="4.7109375" customWidth="1"/>
    <col min="38" max="38" width="15.7109375" customWidth="1"/>
    <col min="39" max="40" width="4.7109375" customWidth="1"/>
    <col min="41" max="46" width="3.7109375" customWidth="1"/>
    <col min="48" max="48" width="4.7109375" customWidth="1"/>
    <col min="49" max="49" width="15.7109375" customWidth="1"/>
    <col min="50" max="50" width="4.7109375" customWidth="1"/>
    <col min="51" max="51" width="15.7109375" customWidth="1"/>
    <col min="52" max="53" width="4.7109375" customWidth="1"/>
    <col min="54" max="59" width="3.7109375" customWidth="1"/>
    <col min="61" max="61" width="4.7109375" customWidth="1"/>
    <col min="62" max="62" width="15.7109375" customWidth="1"/>
    <col min="63" max="63" width="4.7109375" customWidth="1"/>
    <col min="64" max="64" width="15.7109375" customWidth="1"/>
    <col min="65" max="66" width="4.7109375" customWidth="1"/>
    <col min="67" max="72" width="3.7109375" customWidth="1"/>
    <col min="74" max="74" width="4.7109375" customWidth="1"/>
    <col min="75" max="75" width="15.7109375" customWidth="1"/>
    <col min="76" max="76" width="4.7109375" customWidth="1"/>
    <col min="77" max="77" width="15.7109375" customWidth="1"/>
    <col min="78" max="79" width="4.7109375" customWidth="1"/>
    <col min="80" max="85" width="3.7109375" customWidth="1"/>
    <col min="87" max="87" width="4.7109375" customWidth="1"/>
    <col min="88" max="88" width="15.7109375" customWidth="1"/>
    <col min="89" max="89" width="4.7109375" customWidth="1"/>
    <col min="90" max="90" width="15.7109375" customWidth="1"/>
    <col min="91" max="92" width="4.7109375" customWidth="1"/>
    <col min="93" max="98" width="3.7109375" customWidth="1"/>
    <col min="100" max="100" width="4.7109375" customWidth="1"/>
    <col min="101" max="101" width="15.7109375" customWidth="1"/>
    <col min="102" max="102" width="4.7109375" customWidth="1"/>
    <col min="103" max="103" width="15.7109375" customWidth="1"/>
    <col min="104" max="105" width="4.7109375" customWidth="1"/>
    <col min="106" max="111" width="3.7109375" customWidth="1"/>
    <col min="113" max="113" width="4.7109375" customWidth="1"/>
    <col min="114" max="114" width="15.7109375" customWidth="1"/>
    <col min="115" max="115" width="4.7109375" customWidth="1"/>
    <col min="116" max="116" width="15.7109375" customWidth="1"/>
    <col min="117" max="118" width="4.7109375" customWidth="1"/>
    <col min="119" max="124" width="3.7109375" customWidth="1"/>
    <col min="126" max="126" width="4.7109375" customWidth="1"/>
    <col min="127" max="127" width="15.7109375" customWidth="1"/>
    <col min="128" max="128" width="4.7109375" customWidth="1"/>
    <col min="129" max="129" width="15.7109375" customWidth="1"/>
    <col min="130" max="131" width="4.7109375" customWidth="1"/>
    <col min="132" max="137" width="3.7109375" customWidth="1"/>
    <col min="139" max="139" width="4.7109375" customWidth="1"/>
    <col min="140" max="140" width="15.7109375" customWidth="1"/>
    <col min="141" max="141" width="4.7109375" customWidth="1"/>
    <col min="142" max="142" width="15.7109375" customWidth="1"/>
    <col min="143" max="144" width="4.7109375" customWidth="1"/>
    <col min="145" max="150" width="3.7109375" customWidth="1"/>
    <col min="152" max="152" width="4.7109375" customWidth="1"/>
    <col min="153" max="153" width="15.7109375" customWidth="1"/>
    <col min="154" max="154" width="4.7109375" customWidth="1"/>
    <col min="155" max="155" width="15.7109375" customWidth="1"/>
    <col min="156" max="157" width="4.7109375" customWidth="1"/>
    <col min="158" max="163" width="3.7109375" customWidth="1"/>
    <col min="165" max="165" width="4.7109375" customWidth="1"/>
    <col min="166" max="166" width="15.7109375" customWidth="1"/>
    <col min="167" max="167" width="4.7109375" customWidth="1"/>
    <col min="168" max="168" width="15.7109375" customWidth="1"/>
    <col min="169" max="170" width="4.7109375" customWidth="1"/>
    <col min="171" max="176" width="3.7109375" customWidth="1"/>
    <col min="178" max="178" width="4.7109375" customWidth="1"/>
    <col min="179" max="179" width="15.7109375" customWidth="1"/>
    <col min="180" max="180" width="4.7109375" customWidth="1"/>
    <col min="181" max="181" width="15.7109375" customWidth="1"/>
    <col min="182" max="183" width="4.7109375" customWidth="1"/>
    <col min="184" max="189" width="3.7109375" customWidth="1"/>
    <col min="191" max="191" width="4.7109375" customWidth="1"/>
    <col min="192" max="192" width="15.7109375" customWidth="1"/>
    <col min="193" max="193" width="4.7109375" customWidth="1"/>
    <col min="194" max="194" width="15.7109375" customWidth="1"/>
    <col min="195" max="196" width="4.7109375" customWidth="1"/>
    <col min="197" max="202" width="3.7109375" customWidth="1"/>
    <col min="204" max="204" width="4.7109375" customWidth="1"/>
    <col min="205" max="205" width="15.7109375" customWidth="1"/>
    <col min="206" max="206" width="4.7109375" customWidth="1"/>
    <col min="207" max="207" width="15.7109375" customWidth="1"/>
    <col min="208" max="209" width="4.7109375" customWidth="1"/>
    <col min="210" max="215" width="3.7109375" customWidth="1"/>
    <col min="217" max="217" width="4.7109375" customWidth="1"/>
    <col min="218" max="218" width="15.7109375" customWidth="1"/>
    <col min="219" max="219" width="4.7109375" customWidth="1"/>
    <col min="220" max="220" width="15.7109375" customWidth="1"/>
    <col min="221" max="222" width="4.7109375" customWidth="1"/>
    <col min="223" max="228" width="3.7109375" customWidth="1"/>
    <col min="230" max="230" width="4.7109375" customWidth="1"/>
    <col min="231" max="231" width="15.7109375" customWidth="1"/>
    <col min="232" max="232" width="4.7109375" customWidth="1"/>
    <col min="233" max="233" width="15.7109375" customWidth="1"/>
    <col min="234" max="235" width="4.7109375" customWidth="1"/>
    <col min="236" max="241" width="3.7109375" customWidth="1"/>
    <col min="243" max="243" width="4.7109375" customWidth="1"/>
    <col min="244" max="244" width="15.7109375" customWidth="1"/>
    <col min="245" max="245" width="4.7109375" customWidth="1"/>
    <col min="246" max="246" width="15.7109375" customWidth="1"/>
    <col min="247" max="248" width="4.7109375" customWidth="1"/>
    <col min="249" max="254" width="3.7109375" customWidth="1"/>
    <col min="256" max="256" width="4.7109375" customWidth="1"/>
    <col min="257" max="257" width="15.7109375" customWidth="1"/>
    <col min="258" max="258" width="4.7109375" customWidth="1"/>
    <col min="259" max="259" width="15.7109375" customWidth="1"/>
    <col min="260" max="261" width="4.7109375" customWidth="1"/>
    <col min="262" max="267" width="3.7109375" customWidth="1"/>
    <col min="269" max="269" width="4.7109375" customWidth="1"/>
    <col min="270" max="270" width="15.7109375" customWidth="1"/>
    <col min="271" max="271" width="4.7109375" customWidth="1"/>
    <col min="272" max="272" width="15.7109375" customWidth="1"/>
    <col min="273" max="274" width="4.7109375" customWidth="1"/>
    <col min="275" max="280" width="3.7109375" customWidth="1"/>
    <col min="282" max="282" width="4.7109375" customWidth="1"/>
    <col min="283" max="283" width="15.7109375" customWidth="1"/>
    <col min="284" max="284" width="4.7109375" customWidth="1"/>
    <col min="285" max="285" width="15.7109375" customWidth="1"/>
    <col min="286" max="287" width="4.7109375" customWidth="1"/>
    <col min="288" max="293" width="3.7109375" customWidth="1"/>
    <col min="295" max="295" width="4.7109375" customWidth="1"/>
    <col min="296" max="296" width="15.7109375" customWidth="1"/>
    <col min="297" max="297" width="4.7109375" customWidth="1"/>
    <col min="298" max="298" width="15.7109375" customWidth="1"/>
    <col min="299" max="300" width="4.7109375" customWidth="1"/>
    <col min="301" max="306" width="3.7109375" customWidth="1"/>
    <col min="308" max="308" width="4.7109375" customWidth="1"/>
    <col min="309" max="309" width="15.7109375" customWidth="1"/>
    <col min="310" max="310" width="4.7109375" customWidth="1"/>
    <col min="311" max="311" width="15.7109375" customWidth="1"/>
    <col min="312" max="313" width="4.7109375" customWidth="1"/>
    <col min="314" max="319" width="3.7109375" customWidth="1"/>
    <col min="321" max="321" width="4.7109375" customWidth="1"/>
    <col min="322" max="322" width="15.7109375" customWidth="1"/>
    <col min="323" max="323" width="4.7109375" customWidth="1"/>
    <col min="324" max="324" width="15.7109375" customWidth="1"/>
    <col min="325" max="326" width="4.7109375" customWidth="1"/>
    <col min="327" max="332" width="3.7109375" customWidth="1"/>
    <col min="334" max="334" width="4.7109375" customWidth="1"/>
    <col min="335" max="335" width="15.7109375" customWidth="1"/>
    <col min="336" max="336" width="4.7109375" customWidth="1"/>
    <col min="337" max="337" width="15.7109375" customWidth="1"/>
    <col min="338" max="339" width="4.7109375" customWidth="1"/>
    <col min="340" max="345" width="3.7109375" customWidth="1"/>
  </cols>
  <sheetData>
    <row r="1" spans="2:345" ht="28.5" x14ac:dyDescent="0.45">
      <c r="B1" s="781" t="str">
        <f>Sprache!$E$175</f>
        <v>Vorhersagen</v>
      </c>
      <c r="C1" s="781"/>
      <c r="D1" s="781"/>
      <c r="E1" s="781"/>
      <c r="F1" s="781"/>
      <c r="G1" s="781"/>
    </row>
    <row r="2" spans="2:345" ht="18.75" x14ac:dyDescent="0.25">
      <c r="I2" s="765">
        <f>O48</f>
        <v>0</v>
      </c>
      <c r="J2" s="765"/>
      <c r="K2" s="765"/>
      <c r="L2" s="765"/>
      <c r="M2" s="765"/>
      <c r="N2" s="765"/>
      <c r="O2" s="765"/>
      <c r="P2" s="765"/>
      <c r="Q2" s="765"/>
      <c r="R2" s="765"/>
      <c r="S2" s="765"/>
      <c r="T2" s="765"/>
      <c r="V2" s="765">
        <f>AB48</f>
        <v>0</v>
      </c>
      <c r="W2" s="765"/>
      <c r="X2" s="765"/>
      <c r="Y2" s="765"/>
      <c r="Z2" s="765"/>
      <c r="AA2" s="765"/>
      <c r="AB2" s="765"/>
      <c r="AC2" s="765"/>
      <c r="AD2" s="765"/>
      <c r="AE2" s="765"/>
      <c r="AF2" s="765"/>
      <c r="AG2" s="765"/>
      <c r="AI2" s="765">
        <f>AO48</f>
        <v>0</v>
      </c>
      <c r="AJ2" s="765"/>
      <c r="AK2" s="765"/>
      <c r="AL2" s="765"/>
      <c r="AM2" s="765"/>
      <c r="AN2" s="765"/>
      <c r="AO2" s="765"/>
      <c r="AP2" s="765"/>
      <c r="AQ2" s="765"/>
      <c r="AR2" s="765"/>
      <c r="AS2" s="765"/>
      <c r="AT2" s="765"/>
      <c r="AV2" s="765">
        <f>BB48</f>
        <v>0</v>
      </c>
      <c r="AW2" s="765"/>
      <c r="AX2" s="765"/>
      <c r="AY2" s="765"/>
      <c r="AZ2" s="765"/>
      <c r="BA2" s="765"/>
      <c r="BB2" s="765"/>
      <c r="BC2" s="765"/>
      <c r="BD2" s="765"/>
      <c r="BE2" s="765"/>
      <c r="BF2" s="765"/>
      <c r="BG2" s="765"/>
      <c r="BI2" s="765">
        <f>BO48</f>
        <v>0</v>
      </c>
      <c r="BJ2" s="765"/>
      <c r="BK2" s="765"/>
      <c r="BL2" s="765"/>
      <c r="BM2" s="765"/>
      <c r="BN2" s="765"/>
      <c r="BO2" s="765"/>
      <c r="BP2" s="765"/>
      <c r="BQ2" s="765"/>
      <c r="BR2" s="765"/>
      <c r="BS2" s="765"/>
      <c r="BT2" s="765"/>
      <c r="BV2" s="765">
        <f>CB48</f>
        <v>0</v>
      </c>
      <c r="BW2" s="765"/>
      <c r="BX2" s="765"/>
      <c r="BY2" s="765"/>
      <c r="BZ2" s="765"/>
      <c r="CA2" s="765"/>
      <c r="CB2" s="765"/>
      <c r="CC2" s="765"/>
      <c r="CD2" s="765"/>
      <c r="CE2" s="765"/>
      <c r="CF2" s="765"/>
      <c r="CG2" s="765"/>
      <c r="CI2" s="765">
        <f>CO48</f>
        <v>0</v>
      </c>
      <c r="CJ2" s="765"/>
      <c r="CK2" s="765"/>
      <c r="CL2" s="765"/>
      <c r="CM2" s="765"/>
      <c r="CN2" s="765"/>
      <c r="CO2" s="765"/>
      <c r="CP2" s="765"/>
      <c r="CQ2" s="765"/>
      <c r="CR2" s="765"/>
      <c r="CS2" s="765"/>
      <c r="CT2" s="765"/>
      <c r="CV2" s="765">
        <f>DB48</f>
        <v>0</v>
      </c>
      <c r="CW2" s="765"/>
      <c r="CX2" s="765"/>
      <c r="CY2" s="765"/>
      <c r="CZ2" s="765"/>
      <c r="DA2" s="765"/>
      <c r="DB2" s="765"/>
      <c r="DC2" s="765"/>
      <c r="DD2" s="765"/>
      <c r="DE2" s="765"/>
      <c r="DF2" s="765"/>
      <c r="DG2" s="765"/>
      <c r="DI2" s="765">
        <f>DO48</f>
        <v>0</v>
      </c>
      <c r="DJ2" s="765"/>
      <c r="DK2" s="765"/>
      <c r="DL2" s="765"/>
      <c r="DM2" s="765"/>
      <c r="DN2" s="765"/>
      <c r="DO2" s="765"/>
      <c r="DP2" s="765"/>
      <c r="DQ2" s="765"/>
      <c r="DR2" s="765"/>
      <c r="DS2" s="765"/>
      <c r="DT2" s="765"/>
      <c r="DV2" s="765">
        <f>EB48</f>
        <v>0</v>
      </c>
      <c r="DW2" s="765"/>
      <c r="DX2" s="765"/>
      <c r="DY2" s="765"/>
      <c r="DZ2" s="765"/>
      <c r="EA2" s="765"/>
      <c r="EB2" s="765"/>
      <c r="EC2" s="765"/>
      <c r="ED2" s="765"/>
      <c r="EE2" s="765"/>
      <c r="EF2" s="765"/>
      <c r="EG2" s="765"/>
      <c r="EI2" s="765">
        <f>EO48</f>
        <v>0</v>
      </c>
      <c r="EJ2" s="765"/>
      <c r="EK2" s="765"/>
      <c r="EL2" s="765"/>
      <c r="EM2" s="765"/>
      <c r="EN2" s="765"/>
      <c r="EO2" s="765"/>
      <c r="EP2" s="765"/>
      <c r="EQ2" s="765"/>
      <c r="ER2" s="765"/>
      <c r="ES2" s="765"/>
      <c r="ET2" s="765"/>
      <c r="EV2" s="765">
        <f>FB48</f>
        <v>0</v>
      </c>
      <c r="EW2" s="765"/>
      <c r="EX2" s="765"/>
      <c r="EY2" s="765"/>
      <c r="EZ2" s="765"/>
      <c r="FA2" s="765"/>
      <c r="FB2" s="765"/>
      <c r="FC2" s="765"/>
      <c r="FD2" s="765"/>
      <c r="FE2" s="765"/>
      <c r="FF2" s="765"/>
      <c r="FG2" s="765"/>
      <c r="FI2" s="765">
        <f>FO48</f>
        <v>0</v>
      </c>
      <c r="FJ2" s="765"/>
      <c r="FK2" s="765"/>
      <c r="FL2" s="765"/>
      <c r="FM2" s="765"/>
      <c r="FN2" s="765"/>
      <c r="FO2" s="765"/>
      <c r="FP2" s="765"/>
      <c r="FQ2" s="765"/>
      <c r="FR2" s="765"/>
      <c r="FS2" s="765"/>
      <c r="FT2" s="765"/>
      <c r="FV2" s="765">
        <f>GB48</f>
        <v>0</v>
      </c>
      <c r="FW2" s="765"/>
      <c r="FX2" s="765"/>
      <c r="FY2" s="765"/>
      <c r="FZ2" s="765"/>
      <c r="GA2" s="765"/>
      <c r="GB2" s="765"/>
      <c r="GC2" s="765"/>
      <c r="GD2" s="765"/>
      <c r="GE2" s="765"/>
      <c r="GF2" s="765"/>
      <c r="GG2" s="765"/>
      <c r="GI2" s="765">
        <f>GO48</f>
        <v>0</v>
      </c>
      <c r="GJ2" s="765"/>
      <c r="GK2" s="765"/>
      <c r="GL2" s="765"/>
      <c r="GM2" s="765"/>
      <c r="GN2" s="765"/>
      <c r="GO2" s="765"/>
      <c r="GP2" s="765"/>
      <c r="GQ2" s="765"/>
      <c r="GR2" s="765"/>
      <c r="GS2" s="765"/>
      <c r="GT2" s="765"/>
      <c r="GV2" s="765">
        <f>HB48</f>
        <v>0</v>
      </c>
      <c r="GW2" s="765"/>
      <c r="GX2" s="765"/>
      <c r="GY2" s="765"/>
      <c r="GZ2" s="765"/>
      <c r="HA2" s="765"/>
      <c r="HB2" s="765"/>
      <c r="HC2" s="765"/>
      <c r="HD2" s="765"/>
      <c r="HE2" s="765"/>
      <c r="HF2" s="765"/>
      <c r="HG2" s="765"/>
      <c r="HI2" s="765">
        <f>HO48</f>
        <v>0</v>
      </c>
      <c r="HJ2" s="765"/>
      <c r="HK2" s="765"/>
      <c r="HL2" s="765"/>
      <c r="HM2" s="765"/>
      <c r="HN2" s="765"/>
      <c r="HO2" s="765"/>
      <c r="HP2" s="765"/>
      <c r="HQ2" s="765"/>
      <c r="HR2" s="765"/>
      <c r="HS2" s="765"/>
      <c r="HT2" s="765"/>
      <c r="HV2" s="765">
        <f>IB48</f>
        <v>0</v>
      </c>
      <c r="HW2" s="765"/>
      <c r="HX2" s="765"/>
      <c r="HY2" s="765"/>
      <c r="HZ2" s="765"/>
      <c r="IA2" s="765"/>
      <c r="IB2" s="765"/>
      <c r="IC2" s="765"/>
      <c r="ID2" s="765"/>
      <c r="IE2" s="765"/>
      <c r="IF2" s="765"/>
      <c r="IG2" s="765"/>
      <c r="II2" s="765">
        <f>IO48</f>
        <v>0</v>
      </c>
      <c r="IJ2" s="765"/>
      <c r="IK2" s="765"/>
      <c r="IL2" s="765"/>
      <c r="IM2" s="765"/>
      <c r="IN2" s="765"/>
      <c r="IO2" s="765"/>
      <c r="IP2" s="765"/>
      <c r="IQ2" s="765"/>
      <c r="IR2" s="765"/>
      <c r="IS2" s="765"/>
      <c r="IT2" s="765"/>
      <c r="IV2" s="765">
        <f>JB48</f>
        <v>0</v>
      </c>
      <c r="IW2" s="765"/>
      <c r="IX2" s="765"/>
      <c r="IY2" s="765"/>
      <c r="IZ2" s="765"/>
      <c r="JA2" s="765"/>
      <c r="JB2" s="765"/>
      <c r="JC2" s="765"/>
      <c r="JD2" s="765"/>
      <c r="JE2" s="765"/>
      <c r="JF2" s="765"/>
      <c r="JG2" s="765"/>
      <c r="JI2" s="765">
        <f>JO48</f>
        <v>0</v>
      </c>
      <c r="JJ2" s="765"/>
      <c r="JK2" s="765"/>
      <c r="JL2" s="765"/>
      <c r="JM2" s="765"/>
      <c r="JN2" s="765"/>
      <c r="JO2" s="765"/>
      <c r="JP2" s="765"/>
      <c r="JQ2" s="765"/>
      <c r="JR2" s="765"/>
      <c r="JS2" s="765"/>
      <c r="JT2" s="765"/>
      <c r="JV2" s="765">
        <f>KB48</f>
        <v>0</v>
      </c>
      <c r="JW2" s="765"/>
      <c r="JX2" s="765"/>
      <c r="JY2" s="765"/>
      <c r="JZ2" s="765"/>
      <c r="KA2" s="765"/>
      <c r="KB2" s="765"/>
      <c r="KC2" s="765"/>
      <c r="KD2" s="765"/>
      <c r="KE2" s="765"/>
      <c r="KF2" s="765"/>
      <c r="KG2" s="765"/>
      <c r="KI2" s="765">
        <f>KO48</f>
        <v>0</v>
      </c>
      <c r="KJ2" s="765"/>
      <c r="KK2" s="765"/>
      <c r="KL2" s="765"/>
      <c r="KM2" s="765"/>
      <c r="KN2" s="765"/>
      <c r="KO2" s="765"/>
      <c r="KP2" s="765"/>
      <c r="KQ2" s="765"/>
      <c r="KR2" s="765"/>
      <c r="KS2" s="765"/>
      <c r="KT2" s="765"/>
      <c r="KV2" s="765">
        <f>LB48</f>
        <v>0</v>
      </c>
      <c r="KW2" s="765"/>
      <c r="KX2" s="765"/>
      <c r="KY2" s="765"/>
      <c r="KZ2" s="765"/>
      <c r="LA2" s="765"/>
      <c r="LB2" s="765"/>
      <c r="LC2" s="765"/>
      <c r="LD2" s="765"/>
      <c r="LE2" s="765"/>
      <c r="LF2" s="765"/>
      <c r="LG2" s="765"/>
      <c r="LI2" s="765">
        <f>LO48</f>
        <v>0</v>
      </c>
      <c r="LJ2" s="765"/>
      <c r="LK2" s="765"/>
      <c r="LL2" s="765"/>
      <c r="LM2" s="765"/>
      <c r="LN2" s="765"/>
      <c r="LO2" s="765"/>
      <c r="LP2" s="765"/>
      <c r="LQ2" s="765"/>
      <c r="LR2" s="765"/>
      <c r="LS2" s="765"/>
      <c r="LT2" s="765"/>
      <c r="LV2" s="765">
        <f>MB48</f>
        <v>0</v>
      </c>
      <c r="LW2" s="765"/>
      <c r="LX2" s="765"/>
      <c r="LY2" s="765"/>
      <c r="LZ2" s="765"/>
      <c r="MA2" s="765"/>
      <c r="MB2" s="765"/>
      <c r="MC2" s="765"/>
      <c r="MD2" s="765"/>
      <c r="ME2" s="765"/>
      <c r="MF2" s="765"/>
      <c r="MG2" s="765"/>
    </row>
    <row r="3" spans="2:345" s="598" customFormat="1" ht="24" customHeight="1" thickBot="1" x14ac:dyDescent="0.3">
      <c r="B3" s="782" t="str">
        <f>Sprache!$E$176</f>
        <v>Korrekte Ergebnisse</v>
      </c>
      <c r="C3" s="783"/>
      <c r="D3" s="783"/>
      <c r="E3" s="783"/>
      <c r="F3" s="783"/>
      <c r="G3" s="784"/>
      <c r="I3" s="766" t="s">
        <v>1125</v>
      </c>
      <c r="J3" s="767"/>
      <c r="K3" s="767"/>
      <c r="L3" s="767"/>
      <c r="M3" s="767"/>
      <c r="N3" s="767"/>
      <c r="O3" s="767"/>
      <c r="P3" s="767"/>
      <c r="Q3" s="767"/>
      <c r="R3" s="767"/>
      <c r="S3" s="767"/>
      <c r="T3" s="768"/>
      <c r="V3" s="766" t="s">
        <v>1126</v>
      </c>
      <c r="W3" s="767"/>
      <c r="X3" s="767"/>
      <c r="Y3" s="767"/>
      <c r="Z3" s="767"/>
      <c r="AA3" s="767"/>
      <c r="AB3" s="767"/>
      <c r="AC3" s="767"/>
      <c r="AD3" s="767"/>
      <c r="AE3" s="767"/>
      <c r="AF3" s="767"/>
      <c r="AG3" s="768"/>
      <c r="AI3" s="766"/>
      <c r="AJ3" s="767"/>
      <c r="AK3" s="767"/>
      <c r="AL3" s="767"/>
      <c r="AM3" s="767"/>
      <c r="AN3" s="767"/>
      <c r="AO3" s="767"/>
      <c r="AP3" s="767"/>
      <c r="AQ3" s="767"/>
      <c r="AR3" s="767"/>
      <c r="AS3" s="767"/>
      <c r="AT3" s="768"/>
      <c r="AV3" s="766"/>
      <c r="AW3" s="767"/>
      <c r="AX3" s="767"/>
      <c r="AY3" s="767"/>
      <c r="AZ3" s="767"/>
      <c r="BA3" s="767"/>
      <c r="BB3" s="767"/>
      <c r="BC3" s="767"/>
      <c r="BD3" s="767"/>
      <c r="BE3" s="767"/>
      <c r="BF3" s="767"/>
      <c r="BG3" s="768"/>
      <c r="BI3" s="766"/>
      <c r="BJ3" s="767"/>
      <c r="BK3" s="767"/>
      <c r="BL3" s="767"/>
      <c r="BM3" s="767"/>
      <c r="BN3" s="767"/>
      <c r="BO3" s="767"/>
      <c r="BP3" s="767"/>
      <c r="BQ3" s="767"/>
      <c r="BR3" s="767"/>
      <c r="BS3" s="767"/>
      <c r="BT3" s="768"/>
      <c r="BV3" s="766"/>
      <c r="BW3" s="767"/>
      <c r="BX3" s="767"/>
      <c r="BY3" s="767"/>
      <c r="BZ3" s="767"/>
      <c r="CA3" s="767"/>
      <c r="CB3" s="767"/>
      <c r="CC3" s="767"/>
      <c r="CD3" s="767"/>
      <c r="CE3" s="767"/>
      <c r="CF3" s="767"/>
      <c r="CG3" s="768"/>
      <c r="CI3" s="766"/>
      <c r="CJ3" s="767"/>
      <c r="CK3" s="767"/>
      <c r="CL3" s="767"/>
      <c r="CM3" s="767"/>
      <c r="CN3" s="767"/>
      <c r="CO3" s="767"/>
      <c r="CP3" s="767"/>
      <c r="CQ3" s="767"/>
      <c r="CR3" s="767"/>
      <c r="CS3" s="767"/>
      <c r="CT3" s="768"/>
      <c r="CV3" s="766"/>
      <c r="CW3" s="767"/>
      <c r="CX3" s="767"/>
      <c r="CY3" s="767"/>
      <c r="CZ3" s="767"/>
      <c r="DA3" s="767"/>
      <c r="DB3" s="767"/>
      <c r="DC3" s="767"/>
      <c r="DD3" s="767"/>
      <c r="DE3" s="767"/>
      <c r="DF3" s="767"/>
      <c r="DG3" s="768"/>
      <c r="DI3" s="766"/>
      <c r="DJ3" s="767"/>
      <c r="DK3" s="767"/>
      <c r="DL3" s="767"/>
      <c r="DM3" s="767"/>
      <c r="DN3" s="767"/>
      <c r="DO3" s="767"/>
      <c r="DP3" s="767"/>
      <c r="DQ3" s="767"/>
      <c r="DR3" s="767"/>
      <c r="DS3" s="767"/>
      <c r="DT3" s="768"/>
      <c r="DV3" s="766"/>
      <c r="DW3" s="767"/>
      <c r="DX3" s="767"/>
      <c r="DY3" s="767"/>
      <c r="DZ3" s="767"/>
      <c r="EA3" s="767"/>
      <c r="EB3" s="767"/>
      <c r="EC3" s="767"/>
      <c r="ED3" s="767"/>
      <c r="EE3" s="767"/>
      <c r="EF3" s="767"/>
      <c r="EG3" s="768"/>
      <c r="EI3" s="766"/>
      <c r="EJ3" s="767"/>
      <c r="EK3" s="767"/>
      <c r="EL3" s="767"/>
      <c r="EM3" s="767"/>
      <c r="EN3" s="767"/>
      <c r="EO3" s="767"/>
      <c r="EP3" s="767"/>
      <c r="EQ3" s="767"/>
      <c r="ER3" s="767"/>
      <c r="ES3" s="767"/>
      <c r="ET3" s="768"/>
      <c r="EV3" s="766"/>
      <c r="EW3" s="767"/>
      <c r="EX3" s="767"/>
      <c r="EY3" s="767"/>
      <c r="EZ3" s="767"/>
      <c r="FA3" s="767"/>
      <c r="FB3" s="767"/>
      <c r="FC3" s="767"/>
      <c r="FD3" s="767"/>
      <c r="FE3" s="767"/>
      <c r="FF3" s="767"/>
      <c r="FG3" s="768"/>
      <c r="FI3" s="766"/>
      <c r="FJ3" s="767"/>
      <c r="FK3" s="767"/>
      <c r="FL3" s="767"/>
      <c r="FM3" s="767"/>
      <c r="FN3" s="767"/>
      <c r="FO3" s="767"/>
      <c r="FP3" s="767"/>
      <c r="FQ3" s="767"/>
      <c r="FR3" s="767"/>
      <c r="FS3" s="767"/>
      <c r="FT3" s="768"/>
      <c r="FV3" s="766"/>
      <c r="FW3" s="767"/>
      <c r="FX3" s="767"/>
      <c r="FY3" s="767"/>
      <c r="FZ3" s="767"/>
      <c r="GA3" s="767"/>
      <c r="GB3" s="767"/>
      <c r="GC3" s="767"/>
      <c r="GD3" s="767"/>
      <c r="GE3" s="767"/>
      <c r="GF3" s="767"/>
      <c r="GG3" s="768"/>
      <c r="GI3" s="766"/>
      <c r="GJ3" s="767"/>
      <c r="GK3" s="767"/>
      <c r="GL3" s="767"/>
      <c r="GM3" s="767"/>
      <c r="GN3" s="767"/>
      <c r="GO3" s="767"/>
      <c r="GP3" s="767"/>
      <c r="GQ3" s="767"/>
      <c r="GR3" s="767"/>
      <c r="GS3" s="767"/>
      <c r="GT3" s="768"/>
      <c r="GV3" s="766"/>
      <c r="GW3" s="767"/>
      <c r="GX3" s="767"/>
      <c r="GY3" s="767"/>
      <c r="GZ3" s="767"/>
      <c r="HA3" s="767"/>
      <c r="HB3" s="767"/>
      <c r="HC3" s="767"/>
      <c r="HD3" s="767"/>
      <c r="HE3" s="767"/>
      <c r="HF3" s="767"/>
      <c r="HG3" s="768"/>
      <c r="HI3" s="766"/>
      <c r="HJ3" s="767"/>
      <c r="HK3" s="767"/>
      <c r="HL3" s="767"/>
      <c r="HM3" s="767"/>
      <c r="HN3" s="767"/>
      <c r="HO3" s="767"/>
      <c r="HP3" s="767"/>
      <c r="HQ3" s="767"/>
      <c r="HR3" s="767"/>
      <c r="HS3" s="767"/>
      <c r="HT3" s="768"/>
      <c r="HV3" s="766"/>
      <c r="HW3" s="767"/>
      <c r="HX3" s="767"/>
      <c r="HY3" s="767"/>
      <c r="HZ3" s="767"/>
      <c r="IA3" s="767"/>
      <c r="IB3" s="767"/>
      <c r="IC3" s="767"/>
      <c r="ID3" s="767"/>
      <c r="IE3" s="767"/>
      <c r="IF3" s="767"/>
      <c r="IG3" s="768"/>
      <c r="II3" s="766"/>
      <c r="IJ3" s="767"/>
      <c r="IK3" s="767"/>
      <c r="IL3" s="767"/>
      <c r="IM3" s="767"/>
      <c r="IN3" s="767"/>
      <c r="IO3" s="767"/>
      <c r="IP3" s="767"/>
      <c r="IQ3" s="767"/>
      <c r="IR3" s="767"/>
      <c r="IS3" s="767"/>
      <c r="IT3" s="768"/>
      <c r="IV3" s="766"/>
      <c r="IW3" s="767"/>
      <c r="IX3" s="767"/>
      <c r="IY3" s="767"/>
      <c r="IZ3" s="767"/>
      <c r="JA3" s="767"/>
      <c r="JB3" s="767"/>
      <c r="JC3" s="767"/>
      <c r="JD3" s="767"/>
      <c r="JE3" s="767"/>
      <c r="JF3" s="767"/>
      <c r="JG3" s="768"/>
      <c r="JI3" s="766"/>
      <c r="JJ3" s="767"/>
      <c r="JK3" s="767"/>
      <c r="JL3" s="767"/>
      <c r="JM3" s="767"/>
      <c r="JN3" s="767"/>
      <c r="JO3" s="767"/>
      <c r="JP3" s="767"/>
      <c r="JQ3" s="767"/>
      <c r="JR3" s="767"/>
      <c r="JS3" s="767"/>
      <c r="JT3" s="768"/>
      <c r="JV3" s="766"/>
      <c r="JW3" s="767"/>
      <c r="JX3" s="767"/>
      <c r="JY3" s="767"/>
      <c r="JZ3" s="767"/>
      <c r="KA3" s="767"/>
      <c r="KB3" s="767"/>
      <c r="KC3" s="767"/>
      <c r="KD3" s="767"/>
      <c r="KE3" s="767"/>
      <c r="KF3" s="767"/>
      <c r="KG3" s="768"/>
      <c r="KI3" s="766"/>
      <c r="KJ3" s="767"/>
      <c r="KK3" s="767"/>
      <c r="KL3" s="767"/>
      <c r="KM3" s="767"/>
      <c r="KN3" s="767"/>
      <c r="KO3" s="767"/>
      <c r="KP3" s="767"/>
      <c r="KQ3" s="767"/>
      <c r="KR3" s="767"/>
      <c r="KS3" s="767"/>
      <c r="KT3" s="768"/>
      <c r="KV3" s="766"/>
      <c r="KW3" s="767"/>
      <c r="KX3" s="767"/>
      <c r="KY3" s="767"/>
      <c r="KZ3" s="767"/>
      <c r="LA3" s="767"/>
      <c r="LB3" s="767"/>
      <c r="LC3" s="767"/>
      <c r="LD3" s="767"/>
      <c r="LE3" s="767"/>
      <c r="LF3" s="767"/>
      <c r="LG3" s="768"/>
      <c r="LI3" s="766"/>
      <c r="LJ3" s="767"/>
      <c r="LK3" s="767"/>
      <c r="LL3" s="767"/>
      <c r="LM3" s="767"/>
      <c r="LN3" s="767"/>
      <c r="LO3" s="767"/>
      <c r="LP3" s="767"/>
      <c r="LQ3" s="767"/>
      <c r="LR3" s="767"/>
      <c r="LS3" s="767"/>
      <c r="LT3" s="768"/>
      <c r="LV3" s="766"/>
      <c r="LW3" s="767"/>
      <c r="LX3" s="767"/>
      <c r="LY3" s="767"/>
      <c r="LZ3" s="767"/>
      <c r="MA3" s="767"/>
      <c r="MB3" s="767"/>
      <c r="MC3" s="767"/>
      <c r="MD3" s="767"/>
      <c r="ME3" s="767"/>
      <c r="MF3" s="767"/>
      <c r="MG3" s="768"/>
    </row>
    <row r="4" spans="2:345" ht="40.5" thickTop="1" x14ac:dyDescent="0.25">
      <c r="B4" s="596"/>
      <c r="C4" s="597"/>
      <c r="D4" s="597"/>
      <c r="E4" s="597"/>
      <c r="F4" s="785" t="str">
        <f>Sprache!$E$177</f>
        <v>Ergebn.</v>
      </c>
      <c r="G4" s="786"/>
      <c r="I4" s="596"/>
      <c r="J4" s="597"/>
      <c r="K4" s="597"/>
      <c r="L4" s="597"/>
      <c r="M4" s="769" t="str">
        <f>Sprache!$E$180</f>
        <v>Ergebn.</v>
      </c>
      <c r="N4" s="770"/>
      <c r="O4" s="612" t="str">
        <f>Sprache!$E$189</f>
        <v>Finale</v>
      </c>
      <c r="P4" s="612" t="str">
        <f>Sprache!$E$181</f>
        <v>G/U/V</v>
      </c>
      <c r="Q4" s="612" t="str">
        <f>Sprache!$E$182</f>
        <v>TD</v>
      </c>
      <c r="R4" s="612" t="str">
        <f>Sprache!$E$183</f>
        <v>exakt</v>
      </c>
      <c r="S4" s="612" t="str">
        <f>Sprache!$E$194</f>
        <v>gr. Anz.</v>
      </c>
      <c r="T4" s="613" t="str">
        <f>Sprache!$E$184</f>
        <v>Teams</v>
      </c>
      <c r="V4" s="596"/>
      <c r="W4" s="597"/>
      <c r="X4" s="597"/>
      <c r="Y4" s="597"/>
      <c r="Z4" s="769" t="str">
        <f>Sprache!$E$180</f>
        <v>Ergebn.</v>
      </c>
      <c r="AA4" s="770"/>
      <c r="AB4" s="612" t="str">
        <f>Sprache!$E$189</f>
        <v>Finale</v>
      </c>
      <c r="AC4" s="612" t="str">
        <f>Sprache!$E$181</f>
        <v>G/U/V</v>
      </c>
      <c r="AD4" s="612" t="str">
        <f>Sprache!$E$182</f>
        <v>TD</v>
      </c>
      <c r="AE4" s="612" t="str">
        <f>Sprache!$E$183</f>
        <v>exakt</v>
      </c>
      <c r="AF4" s="612" t="str">
        <f>Sprache!$E$194</f>
        <v>gr. Anz.</v>
      </c>
      <c r="AG4" s="613" t="str">
        <f>Sprache!$E$184</f>
        <v>Teams</v>
      </c>
      <c r="AI4" s="596"/>
      <c r="AJ4" s="597"/>
      <c r="AK4" s="597"/>
      <c r="AL4" s="597"/>
      <c r="AM4" s="769" t="str">
        <f>Sprache!$E$180</f>
        <v>Ergebn.</v>
      </c>
      <c r="AN4" s="770"/>
      <c r="AO4" s="612" t="str">
        <f>Sprache!$E$189</f>
        <v>Finale</v>
      </c>
      <c r="AP4" s="612" t="str">
        <f>Sprache!$E$181</f>
        <v>G/U/V</v>
      </c>
      <c r="AQ4" s="612" t="str">
        <f>Sprache!$E$182</f>
        <v>TD</v>
      </c>
      <c r="AR4" s="612" t="str">
        <f>Sprache!$E$183</f>
        <v>exakt</v>
      </c>
      <c r="AS4" s="612" t="str">
        <f>Sprache!$E$194</f>
        <v>gr. Anz.</v>
      </c>
      <c r="AT4" s="613" t="str">
        <f>Sprache!$E$184</f>
        <v>Teams</v>
      </c>
      <c r="AV4" s="596"/>
      <c r="AW4" s="597"/>
      <c r="AX4" s="597"/>
      <c r="AY4" s="597"/>
      <c r="AZ4" s="769" t="str">
        <f>Sprache!$E$180</f>
        <v>Ergebn.</v>
      </c>
      <c r="BA4" s="770"/>
      <c r="BB4" s="612" t="str">
        <f>Sprache!$E$189</f>
        <v>Finale</v>
      </c>
      <c r="BC4" s="612" t="str">
        <f>Sprache!$E$181</f>
        <v>G/U/V</v>
      </c>
      <c r="BD4" s="612" t="str">
        <f>Sprache!$E$182</f>
        <v>TD</v>
      </c>
      <c r="BE4" s="612" t="str">
        <f>Sprache!$E$183</f>
        <v>exakt</v>
      </c>
      <c r="BF4" s="612" t="str">
        <f>Sprache!$E$194</f>
        <v>gr. Anz.</v>
      </c>
      <c r="BG4" s="613" t="str">
        <f>Sprache!$E$184</f>
        <v>Teams</v>
      </c>
      <c r="BI4" s="596"/>
      <c r="BJ4" s="597"/>
      <c r="BK4" s="597"/>
      <c r="BL4" s="597"/>
      <c r="BM4" s="769" t="str">
        <f>Sprache!$E$180</f>
        <v>Ergebn.</v>
      </c>
      <c r="BN4" s="770"/>
      <c r="BO4" s="612" t="str">
        <f>Sprache!$E$189</f>
        <v>Finale</v>
      </c>
      <c r="BP4" s="612" t="str">
        <f>Sprache!$E$181</f>
        <v>G/U/V</v>
      </c>
      <c r="BQ4" s="612" t="str">
        <f>Sprache!$E$182</f>
        <v>TD</v>
      </c>
      <c r="BR4" s="612" t="str">
        <f>Sprache!$E$183</f>
        <v>exakt</v>
      </c>
      <c r="BS4" s="612" t="str">
        <f>Sprache!$E$194</f>
        <v>gr. Anz.</v>
      </c>
      <c r="BT4" s="613" t="str">
        <f>Sprache!$E$184</f>
        <v>Teams</v>
      </c>
      <c r="BV4" s="596"/>
      <c r="BW4" s="597"/>
      <c r="BX4" s="597"/>
      <c r="BY4" s="597"/>
      <c r="BZ4" s="769" t="str">
        <f>Sprache!$E$180</f>
        <v>Ergebn.</v>
      </c>
      <c r="CA4" s="770"/>
      <c r="CB4" s="612" t="str">
        <f>Sprache!$E$189</f>
        <v>Finale</v>
      </c>
      <c r="CC4" s="612" t="str">
        <f>Sprache!$E$181</f>
        <v>G/U/V</v>
      </c>
      <c r="CD4" s="612" t="str">
        <f>Sprache!$E$182</f>
        <v>TD</v>
      </c>
      <c r="CE4" s="612" t="str">
        <f>Sprache!$E$183</f>
        <v>exakt</v>
      </c>
      <c r="CF4" s="612" t="str">
        <f>Sprache!$E$194</f>
        <v>gr. Anz.</v>
      </c>
      <c r="CG4" s="613" t="str">
        <f>Sprache!$E$184</f>
        <v>Teams</v>
      </c>
      <c r="CI4" s="596"/>
      <c r="CJ4" s="597"/>
      <c r="CK4" s="597"/>
      <c r="CL4" s="597"/>
      <c r="CM4" s="769" t="str">
        <f>Sprache!$E$180</f>
        <v>Ergebn.</v>
      </c>
      <c r="CN4" s="770"/>
      <c r="CO4" s="612" t="str">
        <f>Sprache!$E$189</f>
        <v>Finale</v>
      </c>
      <c r="CP4" s="612" t="str">
        <f>Sprache!$E$181</f>
        <v>G/U/V</v>
      </c>
      <c r="CQ4" s="612" t="str">
        <f>Sprache!$E$182</f>
        <v>TD</v>
      </c>
      <c r="CR4" s="612" t="str">
        <f>Sprache!$E$183</f>
        <v>exakt</v>
      </c>
      <c r="CS4" s="612" t="str">
        <f>Sprache!$E$194</f>
        <v>gr. Anz.</v>
      </c>
      <c r="CT4" s="613" t="str">
        <f>Sprache!$E$184</f>
        <v>Teams</v>
      </c>
      <c r="CV4" s="596"/>
      <c r="CW4" s="597"/>
      <c r="CX4" s="597"/>
      <c r="CY4" s="597"/>
      <c r="CZ4" s="769" t="str">
        <f>Sprache!$E$180</f>
        <v>Ergebn.</v>
      </c>
      <c r="DA4" s="770"/>
      <c r="DB4" s="612" t="str">
        <f>Sprache!$E$189</f>
        <v>Finale</v>
      </c>
      <c r="DC4" s="612" t="str">
        <f>Sprache!$E$181</f>
        <v>G/U/V</v>
      </c>
      <c r="DD4" s="612" t="str">
        <f>Sprache!$E$182</f>
        <v>TD</v>
      </c>
      <c r="DE4" s="612" t="str">
        <f>Sprache!$E$183</f>
        <v>exakt</v>
      </c>
      <c r="DF4" s="612" t="str">
        <f>Sprache!$E$194</f>
        <v>gr. Anz.</v>
      </c>
      <c r="DG4" s="613" t="str">
        <f>Sprache!$E$184</f>
        <v>Teams</v>
      </c>
      <c r="DI4" s="596"/>
      <c r="DJ4" s="597"/>
      <c r="DK4" s="597"/>
      <c r="DL4" s="597"/>
      <c r="DM4" s="769" t="str">
        <f>Sprache!$E$180</f>
        <v>Ergebn.</v>
      </c>
      <c r="DN4" s="770"/>
      <c r="DO4" s="612" t="str">
        <f>Sprache!$E$189</f>
        <v>Finale</v>
      </c>
      <c r="DP4" s="612" t="str">
        <f>Sprache!$E$181</f>
        <v>G/U/V</v>
      </c>
      <c r="DQ4" s="612" t="str">
        <f>Sprache!$E$182</f>
        <v>TD</v>
      </c>
      <c r="DR4" s="612" t="str">
        <f>Sprache!$E$183</f>
        <v>exakt</v>
      </c>
      <c r="DS4" s="612" t="str">
        <f>Sprache!$E$194</f>
        <v>gr. Anz.</v>
      </c>
      <c r="DT4" s="613" t="str">
        <f>Sprache!$E$184</f>
        <v>Teams</v>
      </c>
      <c r="DV4" s="596"/>
      <c r="DW4" s="597"/>
      <c r="DX4" s="597"/>
      <c r="DY4" s="597"/>
      <c r="DZ4" s="769" t="str">
        <f>Sprache!$E$180</f>
        <v>Ergebn.</v>
      </c>
      <c r="EA4" s="770"/>
      <c r="EB4" s="612" t="str">
        <f>Sprache!$E$189</f>
        <v>Finale</v>
      </c>
      <c r="EC4" s="612" t="str">
        <f>Sprache!$E$181</f>
        <v>G/U/V</v>
      </c>
      <c r="ED4" s="612" t="str">
        <f>Sprache!$E$182</f>
        <v>TD</v>
      </c>
      <c r="EE4" s="612" t="str">
        <f>Sprache!$E$183</f>
        <v>exakt</v>
      </c>
      <c r="EF4" s="612" t="str">
        <f>Sprache!$E$194</f>
        <v>gr. Anz.</v>
      </c>
      <c r="EG4" s="613" t="str">
        <f>Sprache!$E$184</f>
        <v>Teams</v>
      </c>
      <c r="EI4" s="596"/>
      <c r="EJ4" s="597"/>
      <c r="EK4" s="597"/>
      <c r="EL4" s="597"/>
      <c r="EM4" s="769" t="str">
        <f>Sprache!$E$180</f>
        <v>Ergebn.</v>
      </c>
      <c r="EN4" s="770"/>
      <c r="EO4" s="612" t="str">
        <f>Sprache!$E$189</f>
        <v>Finale</v>
      </c>
      <c r="EP4" s="612" t="str">
        <f>Sprache!$E$181</f>
        <v>G/U/V</v>
      </c>
      <c r="EQ4" s="612" t="str">
        <f>Sprache!$E$182</f>
        <v>TD</v>
      </c>
      <c r="ER4" s="612" t="str">
        <f>Sprache!$E$183</f>
        <v>exakt</v>
      </c>
      <c r="ES4" s="612" t="str">
        <f>Sprache!$E$194</f>
        <v>gr. Anz.</v>
      </c>
      <c r="ET4" s="613" t="str">
        <f>Sprache!$E$184</f>
        <v>Teams</v>
      </c>
      <c r="EV4" s="596"/>
      <c r="EW4" s="597"/>
      <c r="EX4" s="597"/>
      <c r="EY4" s="597"/>
      <c r="EZ4" s="769" t="str">
        <f>Sprache!$E$180</f>
        <v>Ergebn.</v>
      </c>
      <c r="FA4" s="770"/>
      <c r="FB4" s="612" t="str">
        <f>Sprache!$E$189</f>
        <v>Finale</v>
      </c>
      <c r="FC4" s="612" t="str">
        <f>Sprache!$E$181</f>
        <v>G/U/V</v>
      </c>
      <c r="FD4" s="612" t="str">
        <f>Sprache!$E$182</f>
        <v>TD</v>
      </c>
      <c r="FE4" s="612" t="str">
        <f>Sprache!$E$183</f>
        <v>exakt</v>
      </c>
      <c r="FF4" s="612" t="str">
        <f>Sprache!$E$194</f>
        <v>gr. Anz.</v>
      </c>
      <c r="FG4" s="613" t="str">
        <f>Sprache!$E$184</f>
        <v>Teams</v>
      </c>
      <c r="FI4" s="596"/>
      <c r="FJ4" s="597"/>
      <c r="FK4" s="597"/>
      <c r="FL4" s="597"/>
      <c r="FM4" s="769" t="str">
        <f>Sprache!$E$180</f>
        <v>Ergebn.</v>
      </c>
      <c r="FN4" s="770"/>
      <c r="FO4" s="612" t="str">
        <f>Sprache!$E$189</f>
        <v>Finale</v>
      </c>
      <c r="FP4" s="612" t="str">
        <f>Sprache!$E$181</f>
        <v>G/U/V</v>
      </c>
      <c r="FQ4" s="612" t="str">
        <f>Sprache!$E$182</f>
        <v>TD</v>
      </c>
      <c r="FR4" s="612" t="str">
        <f>Sprache!$E$183</f>
        <v>exakt</v>
      </c>
      <c r="FS4" s="612" t="str">
        <f>Sprache!$E$194</f>
        <v>gr. Anz.</v>
      </c>
      <c r="FT4" s="613" t="str">
        <f>Sprache!$E$184</f>
        <v>Teams</v>
      </c>
      <c r="FV4" s="596"/>
      <c r="FW4" s="597"/>
      <c r="FX4" s="597"/>
      <c r="FY4" s="597"/>
      <c r="FZ4" s="769" t="str">
        <f>Sprache!$E$180</f>
        <v>Ergebn.</v>
      </c>
      <c r="GA4" s="770"/>
      <c r="GB4" s="612" t="str">
        <f>Sprache!$E$189</f>
        <v>Finale</v>
      </c>
      <c r="GC4" s="612" t="str">
        <f>Sprache!$E$181</f>
        <v>G/U/V</v>
      </c>
      <c r="GD4" s="612" t="str">
        <f>Sprache!$E$182</f>
        <v>TD</v>
      </c>
      <c r="GE4" s="612" t="str">
        <f>Sprache!$E$183</f>
        <v>exakt</v>
      </c>
      <c r="GF4" s="612" t="str">
        <f>Sprache!$E$194</f>
        <v>gr. Anz.</v>
      </c>
      <c r="GG4" s="613" t="str">
        <f>Sprache!$E$184</f>
        <v>Teams</v>
      </c>
      <c r="GI4" s="596"/>
      <c r="GJ4" s="597"/>
      <c r="GK4" s="597"/>
      <c r="GL4" s="597"/>
      <c r="GM4" s="769" t="str">
        <f>Sprache!$E$180</f>
        <v>Ergebn.</v>
      </c>
      <c r="GN4" s="770"/>
      <c r="GO4" s="612" t="str">
        <f>Sprache!$E$189</f>
        <v>Finale</v>
      </c>
      <c r="GP4" s="612" t="str">
        <f>Sprache!$E$181</f>
        <v>G/U/V</v>
      </c>
      <c r="GQ4" s="612" t="str">
        <f>Sprache!$E$182</f>
        <v>TD</v>
      </c>
      <c r="GR4" s="612" t="str">
        <f>Sprache!$E$183</f>
        <v>exakt</v>
      </c>
      <c r="GS4" s="612" t="str">
        <f>Sprache!$E$194</f>
        <v>gr. Anz.</v>
      </c>
      <c r="GT4" s="613" t="str">
        <f>Sprache!$E$184</f>
        <v>Teams</v>
      </c>
      <c r="GV4" s="596"/>
      <c r="GW4" s="597"/>
      <c r="GX4" s="597"/>
      <c r="GY4" s="597"/>
      <c r="GZ4" s="769" t="str">
        <f>Sprache!$E$180</f>
        <v>Ergebn.</v>
      </c>
      <c r="HA4" s="770"/>
      <c r="HB4" s="612" t="str">
        <f>Sprache!$E$189</f>
        <v>Finale</v>
      </c>
      <c r="HC4" s="612" t="str">
        <f>Sprache!$E$181</f>
        <v>G/U/V</v>
      </c>
      <c r="HD4" s="612" t="str">
        <f>Sprache!$E$182</f>
        <v>TD</v>
      </c>
      <c r="HE4" s="612" t="str">
        <f>Sprache!$E$183</f>
        <v>exakt</v>
      </c>
      <c r="HF4" s="612" t="str">
        <f>Sprache!$E$194</f>
        <v>gr. Anz.</v>
      </c>
      <c r="HG4" s="613" t="str">
        <f>Sprache!$E$184</f>
        <v>Teams</v>
      </c>
      <c r="HI4" s="596"/>
      <c r="HJ4" s="597"/>
      <c r="HK4" s="597"/>
      <c r="HL4" s="597"/>
      <c r="HM4" s="769" t="str">
        <f>Sprache!$E$180</f>
        <v>Ergebn.</v>
      </c>
      <c r="HN4" s="770"/>
      <c r="HO4" s="612" t="str">
        <f>Sprache!$E$189</f>
        <v>Finale</v>
      </c>
      <c r="HP4" s="612" t="str">
        <f>Sprache!$E$181</f>
        <v>G/U/V</v>
      </c>
      <c r="HQ4" s="612" t="str">
        <f>Sprache!$E$182</f>
        <v>TD</v>
      </c>
      <c r="HR4" s="612" t="str">
        <f>Sprache!$E$183</f>
        <v>exakt</v>
      </c>
      <c r="HS4" s="612" t="str">
        <f>Sprache!$E$194</f>
        <v>gr. Anz.</v>
      </c>
      <c r="HT4" s="613" t="str">
        <f>Sprache!$E$184</f>
        <v>Teams</v>
      </c>
      <c r="HV4" s="596"/>
      <c r="HW4" s="597"/>
      <c r="HX4" s="597"/>
      <c r="HY4" s="597"/>
      <c r="HZ4" s="769" t="str">
        <f>Sprache!$E$180</f>
        <v>Ergebn.</v>
      </c>
      <c r="IA4" s="770"/>
      <c r="IB4" s="612" t="str">
        <f>Sprache!$E$189</f>
        <v>Finale</v>
      </c>
      <c r="IC4" s="612" t="str">
        <f>Sprache!$E$181</f>
        <v>G/U/V</v>
      </c>
      <c r="ID4" s="612" t="str">
        <f>Sprache!$E$182</f>
        <v>TD</v>
      </c>
      <c r="IE4" s="612" t="str">
        <f>Sprache!$E$183</f>
        <v>exakt</v>
      </c>
      <c r="IF4" s="612" t="str">
        <f>Sprache!$E$194</f>
        <v>gr. Anz.</v>
      </c>
      <c r="IG4" s="613" t="str">
        <f>Sprache!$E$184</f>
        <v>Teams</v>
      </c>
      <c r="II4" s="596"/>
      <c r="IJ4" s="597"/>
      <c r="IK4" s="597"/>
      <c r="IL4" s="597"/>
      <c r="IM4" s="769" t="str">
        <f>Sprache!$E$180</f>
        <v>Ergebn.</v>
      </c>
      <c r="IN4" s="770"/>
      <c r="IO4" s="612" t="str">
        <f>Sprache!$E$189</f>
        <v>Finale</v>
      </c>
      <c r="IP4" s="612" t="str">
        <f>Sprache!$E$181</f>
        <v>G/U/V</v>
      </c>
      <c r="IQ4" s="612" t="str">
        <f>Sprache!$E$182</f>
        <v>TD</v>
      </c>
      <c r="IR4" s="612" t="str">
        <f>Sprache!$E$183</f>
        <v>exakt</v>
      </c>
      <c r="IS4" s="612" t="str">
        <f>Sprache!$E$194</f>
        <v>gr. Anz.</v>
      </c>
      <c r="IT4" s="613" t="str">
        <f>Sprache!$E$184</f>
        <v>Teams</v>
      </c>
      <c r="IV4" s="596"/>
      <c r="IW4" s="597"/>
      <c r="IX4" s="597"/>
      <c r="IY4" s="597"/>
      <c r="IZ4" s="769" t="str">
        <f>Sprache!$E$180</f>
        <v>Ergebn.</v>
      </c>
      <c r="JA4" s="770"/>
      <c r="JB4" s="612" t="str">
        <f>Sprache!$E$189</f>
        <v>Finale</v>
      </c>
      <c r="JC4" s="612" t="str">
        <f>Sprache!$E$181</f>
        <v>G/U/V</v>
      </c>
      <c r="JD4" s="612" t="str">
        <f>Sprache!$E$182</f>
        <v>TD</v>
      </c>
      <c r="JE4" s="612" t="str">
        <f>Sprache!$E$183</f>
        <v>exakt</v>
      </c>
      <c r="JF4" s="612" t="str">
        <f>Sprache!$E$194</f>
        <v>gr. Anz.</v>
      </c>
      <c r="JG4" s="613" t="str">
        <f>Sprache!$E$184</f>
        <v>Teams</v>
      </c>
      <c r="JI4" s="596"/>
      <c r="JJ4" s="597"/>
      <c r="JK4" s="597"/>
      <c r="JL4" s="597"/>
      <c r="JM4" s="769" t="str">
        <f>Sprache!$E$180</f>
        <v>Ergebn.</v>
      </c>
      <c r="JN4" s="770"/>
      <c r="JO4" s="612" t="str">
        <f>Sprache!$E$189</f>
        <v>Finale</v>
      </c>
      <c r="JP4" s="612" t="str">
        <f>Sprache!$E$181</f>
        <v>G/U/V</v>
      </c>
      <c r="JQ4" s="612" t="str">
        <f>Sprache!$E$182</f>
        <v>TD</v>
      </c>
      <c r="JR4" s="612" t="str">
        <f>Sprache!$E$183</f>
        <v>exakt</v>
      </c>
      <c r="JS4" s="612" t="str">
        <f>Sprache!$E$194</f>
        <v>gr. Anz.</v>
      </c>
      <c r="JT4" s="613" t="str">
        <f>Sprache!$E$184</f>
        <v>Teams</v>
      </c>
      <c r="JV4" s="596"/>
      <c r="JW4" s="597"/>
      <c r="JX4" s="597"/>
      <c r="JY4" s="597"/>
      <c r="JZ4" s="769" t="str">
        <f>Sprache!$E$180</f>
        <v>Ergebn.</v>
      </c>
      <c r="KA4" s="770"/>
      <c r="KB4" s="612" t="str">
        <f>Sprache!$E$189</f>
        <v>Finale</v>
      </c>
      <c r="KC4" s="612" t="str">
        <f>Sprache!$E$181</f>
        <v>G/U/V</v>
      </c>
      <c r="KD4" s="612" t="str">
        <f>Sprache!$E$182</f>
        <v>TD</v>
      </c>
      <c r="KE4" s="612" t="str">
        <f>Sprache!$E$183</f>
        <v>exakt</v>
      </c>
      <c r="KF4" s="612" t="str">
        <f>Sprache!$E$194</f>
        <v>gr. Anz.</v>
      </c>
      <c r="KG4" s="613" t="str">
        <f>Sprache!$E$184</f>
        <v>Teams</v>
      </c>
      <c r="KI4" s="596"/>
      <c r="KJ4" s="597"/>
      <c r="KK4" s="597"/>
      <c r="KL4" s="597"/>
      <c r="KM4" s="769" t="str">
        <f>Sprache!$E$180</f>
        <v>Ergebn.</v>
      </c>
      <c r="KN4" s="770"/>
      <c r="KO4" s="612" t="str">
        <f>Sprache!$E$189</f>
        <v>Finale</v>
      </c>
      <c r="KP4" s="612" t="str">
        <f>Sprache!$E$181</f>
        <v>G/U/V</v>
      </c>
      <c r="KQ4" s="612" t="str">
        <f>Sprache!$E$182</f>
        <v>TD</v>
      </c>
      <c r="KR4" s="612" t="str">
        <f>Sprache!$E$183</f>
        <v>exakt</v>
      </c>
      <c r="KS4" s="612" t="str">
        <f>Sprache!$E$194</f>
        <v>gr. Anz.</v>
      </c>
      <c r="KT4" s="613" t="str">
        <f>Sprache!$E$184</f>
        <v>Teams</v>
      </c>
      <c r="KV4" s="596"/>
      <c r="KW4" s="597"/>
      <c r="KX4" s="597"/>
      <c r="KY4" s="597"/>
      <c r="KZ4" s="769" t="str">
        <f>Sprache!$E$180</f>
        <v>Ergebn.</v>
      </c>
      <c r="LA4" s="770"/>
      <c r="LB4" s="612" t="str">
        <f>Sprache!$E$189</f>
        <v>Finale</v>
      </c>
      <c r="LC4" s="612" t="str">
        <f>Sprache!$E$181</f>
        <v>G/U/V</v>
      </c>
      <c r="LD4" s="612" t="str">
        <f>Sprache!$E$182</f>
        <v>TD</v>
      </c>
      <c r="LE4" s="612" t="str">
        <f>Sprache!$E$183</f>
        <v>exakt</v>
      </c>
      <c r="LF4" s="612" t="str">
        <f>Sprache!$E$194</f>
        <v>gr. Anz.</v>
      </c>
      <c r="LG4" s="613" t="str">
        <f>Sprache!$E$184</f>
        <v>Teams</v>
      </c>
      <c r="LI4" s="596"/>
      <c r="LJ4" s="597"/>
      <c r="LK4" s="597"/>
      <c r="LL4" s="597"/>
      <c r="LM4" s="769" t="str">
        <f>Sprache!$E$180</f>
        <v>Ergebn.</v>
      </c>
      <c r="LN4" s="770"/>
      <c r="LO4" s="612" t="str">
        <f>Sprache!$E$189</f>
        <v>Finale</v>
      </c>
      <c r="LP4" s="612" t="str">
        <f>Sprache!$E$181</f>
        <v>G/U/V</v>
      </c>
      <c r="LQ4" s="612" t="str">
        <f>Sprache!$E$182</f>
        <v>TD</v>
      </c>
      <c r="LR4" s="612" t="str">
        <f>Sprache!$E$183</f>
        <v>exakt</v>
      </c>
      <c r="LS4" s="612" t="str">
        <f>Sprache!$E$194</f>
        <v>gr. Anz.</v>
      </c>
      <c r="LT4" s="613" t="str">
        <f>Sprache!$E$184</f>
        <v>Teams</v>
      </c>
      <c r="LV4" s="596"/>
      <c r="LW4" s="597"/>
      <c r="LX4" s="597"/>
      <c r="LY4" s="597"/>
      <c r="LZ4" s="769" t="str">
        <f>Sprache!$E$180</f>
        <v>Ergebn.</v>
      </c>
      <c r="MA4" s="770"/>
      <c r="MB4" s="612" t="str">
        <f>Sprache!$E$189</f>
        <v>Finale</v>
      </c>
      <c r="MC4" s="612" t="str">
        <f>Sprache!$E$181</f>
        <v>G/U/V</v>
      </c>
      <c r="MD4" s="612" t="str">
        <f>Sprache!$E$182</f>
        <v>TD</v>
      </c>
      <c r="ME4" s="612" t="str">
        <f>Sprache!$E$183</f>
        <v>exakt</v>
      </c>
      <c r="MF4" s="612" t="str">
        <f>Sprache!$E$194</f>
        <v>gr. Anz.</v>
      </c>
      <c r="MG4" s="613" t="str">
        <f>Sprache!$E$184</f>
        <v>Teams</v>
      </c>
    </row>
    <row r="5" spans="2:345" ht="24" customHeight="1" x14ac:dyDescent="0.25">
      <c r="B5" s="599" t="str">
        <f>Sprache!$E$93&amp;" A"</f>
        <v>Gruppe A</v>
      </c>
      <c r="C5" s="600"/>
      <c r="D5" s="600"/>
      <c r="E5" s="600"/>
      <c r="F5" s="600"/>
      <c r="G5" s="601"/>
      <c r="I5" s="599" t="str">
        <f t="shared" ref="I5:I32" si="0">$B5</f>
        <v>Gruppe A</v>
      </c>
      <c r="J5" s="600"/>
      <c r="K5" s="600"/>
      <c r="L5" s="600"/>
      <c r="M5" s="600"/>
      <c r="N5" s="600"/>
      <c r="O5" s="600"/>
      <c r="P5" s="600"/>
      <c r="Q5" s="600"/>
      <c r="R5" s="600"/>
      <c r="S5" s="600"/>
      <c r="T5" s="601"/>
      <c r="V5" s="599" t="str">
        <f t="shared" ref="V5:V32" si="1">$B5</f>
        <v>Gruppe A</v>
      </c>
      <c r="W5" s="600"/>
      <c r="X5" s="600"/>
      <c r="Y5" s="600"/>
      <c r="Z5" s="600"/>
      <c r="AA5" s="600"/>
      <c r="AB5" s="600"/>
      <c r="AC5" s="600"/>
      <c r="AD5" s="600"/>
      <c r="AE5" s="600"/>
      <c r="AF5" s="600"/>
      <c r="AG5" s="601"/>
      <c r="AI5" s="599" t="str">
        <f t="shared" ref="AI5:AI32" si="2">$B5</f>
        <v>Gruppe A</v>
      </c>
      <c r="AJ5" s="600"/>
      <c r="AK5" s="600"/>
      <c r="AL5" s="600"/>
      <c r="AM5" s="600"/>
      <c r="AN5" s="600"/>
      <c r="AO5" s="600"/>
      <c r="AP5" s="600"/>
      <c r="AQ5" s="600"/>
      <c r="AR5" s="600"/>
      <c r="AS5" s="600"/>
      <c r="AT5" s="601"/>
      <c r="AV5" s="599" t="str">
        <f t="shared" ref="AV5:AV32" si="3">$B5</f>
        <v>Gruppe A</v>
      </c>
      <c r="AW5" s="600"/>
      <c r="AX5" s="600"/>
      <c r="AY5" s="600"/>
      <c r="AZ5" s="600"/>
      <c r="BA5" s="600"/>
      <c r="BB5" s="600"/>
      <c r="BC5" s="600"/>
      <c r="BD5" s="600"/>
      <c r="BE5" s="600"/>
      <c r="BF5" s="600"/>
      <c r="BG5" s="601"/>
      <c r="BI5" s="599" t="str">
        <f t="shared" ref="BI5:BI32" si="4">$B5</f>
        <v>Gruppe A</v>
      </c>
      <c r="BJ5" s="600"/>
      <c r="BK5" s="600"/>
      <c r="BL5" s="600"/>
      <c r="BM5" s="600"/>
      <c r="BN5" s="600"/>
      <c r="BO5" s="600"/>
      <c r="BP5" s="600"/>
      <c r="BQ5" s="600"/>
      <c r="BR5" s="600"/>
      <c r="BS5" s="600"/>
      <c r="BT5" s="601"/>
      <c r="BV5" s="599" t="str">
        <f t="shared" ref="BV5:BV32" si="5">$B5</f>
        <v>Gruppe A</v>
      </c>
      <c r="BW5" s="600"/>
      <c r="BX5" s="600"/>
      <c r="BY5" s="600"/>
      <c r="BZ5" s="600"/>
      <c r="CA5" s="600"/>
      <c r="CB5" s="600"/>
      <c r="CC5" s="600"/>
      <c r="CD5" s="600"/>
      <c r="CE5" s="600"/>
      <c r="CF5" s="600"/>
      <c r="CG5" s="601"/>
      <c r="CI5" s="599" t="str">
        <f t="shared" ref="CI5:CI32" si="6">$B5</f>
        <v>Gruppe A</v>
      </c>
      <c r="CJ5" s="600"/>
      <c r="CK5" s="600"/>
      <c r="CL5" s="600"/>
      <c r="CM5" s="600"/>
      <c r="CN5" s="600"/>
      <c r="CO5" s="600"/>
      <c r="CP5" s="600"/>
      <c r="CQ5" s="600"/>
      <c r="CR5" s="600"/>
      <c r="CS5" s="600"/>
      <c r="CT5" s="601"/>
      <c r="CV5" s="599" t="str">
        <f t="shared" ref="CV5:CV32" si="7">$B5</f>
        <v>Gruppe A</v>
      </c>
      <c r="CW5" s="600"/>
      <c r="CX5" s="600"/>
      <c r="CY5" s="600"/>
      <c r="CZ5" s="600"/>
      <c r="DA5" s="600"/>
      <c r="DB5" s="600"/>
      <c r="DC5" s="600"/>
      <c r="DD5" s="600"/>
      <c r="DE5" s="600"/>
      <c r="DF5" s="600"/>
      <c r="DG5" s="601"/>
      <c r="DI5" s="599" t="str">
        <f t="shared" ref="DI5:DI32" si="8">$B5</f>
        <v>Gruppe A</v>
      </c>
      <c r="DJ5" s="600"/>
      <c r="DK5" s="600"/>
      <c r="DL5" s="600"/>
      <c r="DM5" s="600"/>
      <c r="DN5" s="600"/>
      <c r="DO5" s="600"/>
      <c r="DP5" s="600"/>
      <c r="DQ5" s="600"/>
      <c r="DR5" s="600"/>
      <c r="DS5" s="600"/>
      <c r="DT5" s="601"/>
      <c r="DV5" s="599" t="str">
        <f t="shared" ref="DV5:DV32" si="9">$B5</f>
        <v>Gruppe A</v>
      </c>
      <c r="DW5" s="600"/>
      <c r="DX5" s="600"/>
      <c r="DY5" s="600"/>
      <c r="DZ5" s="600"/>
      <c r="EA5" s="600"/>
      <c r="EB5" s="600"/>
      <c r="EC5" s="600"/>
      <c r="ED5" s="600"/>
      <c r="EE5" s="600"/>
      <c r="EF5" s="600"/>
      <c r="EG5" s="601"/>
      <c r="EI5" s="599" t="str">
        <f t="shared" ref="EI5:EI32" si="10">$B5</f>
        <v>Gruppe A</v>
      </c>
      <c r="EJ5" s="600"/>
      <c r="EK5" s="600"/>
      <c r="EL5" s="600"/>
      <c r="EM5" s="600"/>
      <c r="EN5" s="600"/>
      <c r="EO5" s="600"/>
      <c r="EP5" s="600"/>
      <c r="EQ5" s="600"/>
      <c r="ER5" s="600"/>
      <c r="ES5" s="600"/>
      <c r="ET5" s="601"/>
      <c r="EV5" s="599" t="str">
        <f t="shared" ref="EV5:EV32" si="11">$B5</f>
        <v>Gruppe A</v>
      </c>
      <c r="EW5" s="600"/>
      <c r="EX5" s="600"/>
      <c r="EY5" s="600"/>
      <c r="EZ5" s="600"/>
      <c r="FA5" s="600"/>
      <c r="FB5" s="600"/>
      <c r="FC5" s="600"/>
      <c r="FD5" s="600"/>
      <c r="FE5" s="600"/>
      <c r="FF5" s="600"/>
      <c r="FG5" s="601"/>
      <c r="FI5" s="599" t="str">
        <f t="shared" ref="FI5:FI32" si="12">$B5</f>
        <v>Gruppe A</v>
      </c>
      <c r="FJ5" s="600"/>
      <c r="FK5" s="600"/>
      <c r="FL5" s="600"/>
      <c r="FM5" s="600"/>
      <c r="FN5" s="600"/>
      <c r="FO5" s="600"/>
      <c r="FP5" s="600"/>
      <c r="FQ5" s="600"/>
      <c r="FR5" s="600"/>
      <c r="FS5" s="600"/>
      <c r="FT5" s="601"/>
      <c r="FV5" s="599" t="str">
        <f t="shared" ref="FV5:FV32" si="13">$B5</f>
        <v>Gruppe A</v>
      </c>
      <c r="FW5" s="600"/>
      <c r="FX5" s="600"/>
      <c r="FY5" s="600"/>
      <c r="FZ5" s="600"/>
      <c r="GA5" s="600"/>
      <c r="GB5" s="600"/>
      <c r="GC5" s="600"/>
      <c r="GD5" s="600"/>
      <c r="GE5" s="600"/>
      <c r="GF5" s="600"/>
      <c r="GG5" s="601"/>
      <c r="GI5" s="599" t="str">
        <f t="shared" ref="GI5:GI32" si="14">$B5</f>
        <v>Gruppe A</v>
      </c>
      <c r="GJ5" s="600"/>
      <c r="GK5" s="600"/>
      <c r="GL5" s="600"/>
      <c r="GM5" s="600"/>
      <c r="GN5" s="600"/>
      <c r="GO5" s="600"/>
      <c r="GP5" s="600"/>
      <c r="GQ5" s="600"/>
      <c r="GR5" s="600"/>
      <c r="GS5" s="600"/>
      <c r="GT5" s="601"/>
      <c r="GV5" s="599" t="str">
        <f t="shared" ref="GV5:GV32" si="15">$B5</f>
        <v>Gruppe A</v>
      </c>
      <c r="GW5" s="600"/>
      <c r="GX5" s="600"/>
      <c r="GY5" s="600"/>
      <c r="GZ5" s="600"/>
      <c r="HA5" s="600"/>
      <c r="HB5" s="600"/>
      <c r="HC5" s="600"/>
      <c r="HD5" s="600"/>
      <c r="HE5" s="600"/>
      <c r="HF5" s="600"/>
      <c r="HG5" s="601"/>
      <c r="HI5" s="599" t="str">
        <f t="shared" ref="HI5:HI32" si="16">$B5</f>
        <v>Gruppe A</v>
      </c>
      <c r="HJ5" s="600"/>
      <c r="HK5" s="600"/>
      <c r="HL5" s="600"/>
      <c r="HM5" s="600"/>
      <c r="HN5" s="600"/>
      <c r="HO5" s="600"/>
      <c r="HP5" s="600"/>
      <c r="HQ5" s="600"/>
      <c r="HR5" s="600"/>
      <c r="HS5" s="600"/>
      <c r="HT5" s="601"/>
      <c r="HV5" s="599" t="str">
        <f t="shared" ref="HV5:HV32" si="17">$B5</f>
        <v>Gruppe A</v>
      </c>
      <c r="HW5" s="600"/>
      <c r="HX5" s="600"/>
      <c r="HY5" s="600"/>
      <c r="HZ5" s="600"/>
      <c r="IA5" s="600"/>
      <c r="IB5" s="600"/>
      <c r="IC5" s="600"/>
      <c r="ID5" s="600"/>
      <c r="IE5" s="600"/>
      <c r="IF5" s="600"/>
      <c r="IG5" s="601"/>
      <c r="II5" s="599" t="str">
        <f t="shared" ref="II5:II32" si="18">$B5</f>
        <v>Gruppe A</v>
      </c>
      <c r="IJ5" s="600"/>
      <c r="IK5" s="600"/>
      <c r="IL5" s="600"/>
      <c r="IM5" s="600"/>
      <c r="IN5" s="600"/>
      <c r="IO5" s="600"/>
      <c r="IP5" s="600"/>
      <c r="IQ5" s="600"/>
      <c r="IR5" s="600"/>
      <c r="IS5" s="600"/>
      <c r="IT5" s="601"/>
      <c r="IV5" s="599" t="str">
        <f t="shared" ref="IV5:IV32" si="19">$B5</f>
        <v>Gruppe A</v>
      </c>
      <c r="IW5" s="600"/>
      <c r="IX5" s="600"/>
      <c r="IY5" s="600"/>
      <c r="IZ5" s="600"/>
      <c r="JA5" s="600"/>
      <c r="JB5" s="600"/>
      <c r="JC5" s="600"/>
      <c r="JD5" s="600"/>
      <c r="JE5" s="600"/>
      <c r="JF5" s="600"/>
      <c r="JG5" s="601"/>
      <c r="JI5" s="599" t="str">
        <f t="shared" ref="JI5:JI32" si="20">$B5</f>
        <v>Gruppe A</v>
      </c>
      <c r="JJ5" s="600"/>
      <c r="JK5" s="600"/>
      <c r="JL5" s="600"/>
      <c r="JM5" s="600"/>
      <c r="JN5" s="600"/>
      <c r="JO5" s="600"/>
      <c r="JP5" s="600"/>
      <c r="JQ5" s="600"/>
      <c r="JR5" s="600"/>
      <c r="JS5" s="600"/>
      <c r="JT5" s="601"/>
      <c r="JV5" s="599" t="str">
        <f t="shared" ref="JV5:JV32" si="21">$B5</f>
        <v>Gruppe A</v>
      </c>
      <c r="JW5" s="600"/>
      <c r="JX5" s="600"/>
      <c r="JY5" s="600"/>
      <c r="JZ5" s="600"/>
      <c r="KA5" s="600"/>
      <c r="KB5" s="600"/>
      <c r="KC5" s="600"/>
      <c r="KD5" s="600"/>
      <c r="KE5" s="600"/>
      <c r="KF5" s="600"/>
      <c r="KG5" s="601"/>
      <c r="KI5" s="599" t="str">
        <f t="shared" ref="KI5:KI32" si="22">$B5</f>
        <v>Gruppe A</v>
      </c>
      <c r="KJ5" s="600"/>
      <c r="KK5" s="600"/>
      <c r="KL5" s="600"/>
      <c r="KM5" s="600"/>
      <c r="KN5" s="600"/>
      <c r="KO5" s="600"/>
      <c r="KP5" s="600"/>
      <c r="KQ5" s="600"/>
      <c r="KR5" s="600"/>
      <c r="KS5" s="600"/>
      <c r="KT5" s="601"/>
      <c r="KV5" s="599" t="str">
        <f t="shared" ref="KV5:KV32" si="23">$B5</f>
        <v>Gruppe A</v>
      </c>
      <c r="KW5" s="600"/>
      <c r="KX5" s="600"/>
      <c r="KY5" s="600"/>
      <c r="KZ5" s="600"/>
      <c r="LA5" s="600"/>
      <c r="LB5" s="600"/>
      <c r="LC5" s="600"/>
      <c r="LD5" s="600"/>
      <c r="LE5" s="600"/>
      <c r="LF5" s="600"/>
      <c r="LG5" s="601"/>
      <c r="LI5" s="599" t="str">
        <f t="shared" ref="LI5:LI32" si="24">$B5</f>
        <v>Gruppe A</v>
      </c>
      <c r="LJ5" s="600"/>
      <c r="LK5" s="600"/>
      <c r="LL5" s="600"/>
      <c r="LM5" s="600"/>
      <c r="LN5" s="600"/>
      <c r="LO5" s="600"/>
      <c r="LP5" s="600"/>
      <c r="LQ5" s="600"/>
      <c r="LR5" s="600"/>
      <c r="LS5" s="600"/>
      <c r="LT5" s="601"/>
      <c r="LV5" s="599" t="str">
        <f t="shared" ref="LV5:LV32" si="25">$B5</f>
        <v>Gruppe A</v>
      </c>
      <c r="LW5" s="600"/>
      <c r="LX5" s="600"/>
      <c r="LY5" s="600"/>
      <c r="LZ5" s="600"/>
      <c r="MA5" s="600"/>
      <c r="MB5" s="600"/>
      <c r="MC5" s="600"/>
      <c r="MD5" s="600"/>
      <c r="ME5" s="600"/>
      <c r="MF5" s="600"/>
      <c r="MG5" s="601"/>
    </row>
    <row r="6" spans="2:345" x14ac:dyDescent="0.25">
      <c r="B6" s="605">
        <f>INDEX(Groups!$C$7:$C$25,MATCH(C6,Groups!$D$7:$D$25,0))</f>
        <v>24</v>
      </c>
      <c r="C6" s="646" t="str">
        <f>GrpA!$B$4</f>
        <v>Island</v>
      </c>
      <c r="D6" s="606">
        <f>INDEX(Groups!$C$7:$C$25,MATCH(E6,Groups!$D$7:$D$25,0))</f>
        <v>20</v>
      </c>
      <c r="E6" s="646" t="str">
        <f>GrpA!$D$4</f>
        <v>Finnland</v>
      </c>
      <c r="F6" s="649">
        <f>GrpA!$E$4</f>
        <v>0</v>
      </c>
      <c r="G6" s="650">
        <f>GrpA!$G$4</f>
        <v>1</v>
      </c>
      <c r="I6" s="605">
        <f t="shared" si="0"/>
        <v>24</v>
      </c>
      <c r="J6" s="646" t="str">
        <f>GrpA!$B$4</f>
        <v>Island</v>
      </c>
      <c r="K6" s="606">
        <f t="shared" ref="K6:K11" si="26">$D6</f>
        <v>20</v>
      </c>
      <c r="L6" s="646" t="str">
        <f>GrpA!$D$4</f>
        <v>Finnland</v>
      </c>
      <c r="M6" s="643"/>
      <c r="N6" s="643"/>
      <c r="O6" s="614"/>
      <c r="P6" s="606" t="str">
        <f t="shared" ref="P6:P11" si="27">IF(($F6&lt;&gt;"")*($G6&lt;&gt;"")*(M6&lt;&gt;"")*(N6&lt;&gt;""),($F6&gt;$G6)*(M6&gt;N6)+($F6=$G6)*(M6=N6)+($F6&lt;$G6)*(M6&lt;N6),"")</f>
        <v/>
      </c>
      <c r="Q6" s="606" t="str">
        <f>IF((P6&lt;&gt;""),IF(OR($F6&lt;&gt;$G6,PrSettings!$M$4="●"),(($F6-$G6)=(M6-N6))*1,0),"")</f>
        <v/>
      </c>
      <c r="R6" s="606" t="str">
        <f t="shared" ref="R6:R11" si="28">IF((P6&lt;&gt;""),($F6=M6)*($G6=N6),"")</f>
        <v/>
      </c>
      <c r="S6" s="606" t="str">
        <f>IF(P6&lt;&gt;"",IF(ABS($F6-$G6)&gt;=PrSettings!$M$7,(ABS($F6-$G6-M6+N6)&lt;=1)*1,IF(AND(P6,$F6=$G6,$F6&gt;=PrSettings!$M$6),(ABS(M6-$F6)&lt;=1)*1,IF(AND(P6,$F6+$G6&gt;=PrSettings!$M$8),(ABS(M6-$F6)+ABS(N6-$G6)&lt;=1)*1,""))),"")</f>
        <v/>
      </c>
      <c r="T6" s="617"/>
      <c r="V6" s="605">
        <f t="shared" si="1"/>
        <v>24</v>
      </c>
      <c r="W6" s="646" t="str">
        <f>GrpA!$B$4</f>
        <v>Island</v>
      </c>
      <c r="X6" s="606">
        <f t="shared" ref="X6:X11" si="29">$D6</f>
        <v>20</v>
      </c>
      <c r="Y6" s="646" t="str">
        <f>GrpA!$D$4</f>
        <v>Finnland</v>
      </c>
      <c r="Z6" s="643"/>
      <c r="AA6" s="643"/>
      <c r="AB6" s="614"/>
      <c r="AC6" s="606" t="str">
        <f t="shared" ref="AC6:AC11" si="30">IF(($F6&lt;&gt;"")*($G6&lt;&gt;"")*(Z6&lt;&gt;"")*(AA6&lt;&gt;""),($F6&gt;$G6)*(Z6&gt;AA6)+($F6=$G6)*(Z6=AA6)+($F6&lt;$G6)*(Z6&lt;AA6),"")</f>
        <v/>
      </c>
      <c r="AD6" s="606" t="str">
        <f>IF((AC6&lt;&gt;""),IF(OR($F6&lt;&gt;$G6,PrSettings!$M$4="●"),(($F6-$G6)=(Z6-AA6))*1,0),"")</f>
        <v/>
      </c>
      <c r="AE6" s="606" t="str">
        <f t="shared" ref="AE6:AE11" si="31">IF((AC6&lt;&gt;""),($F6=Z6)*($G6=AA6),"")</f>
        <v/>
      </c>
      <c r="AF6" s="606" t="str">
        <f>IF(AC6&lt;&gt;"",IF(ABS($F6-$G6)&gt;=PrSettings!$M$7,(ABS($F6-$G6-Z6+AA6)&lt;=1)*1,IF(AND(AC6,$F6=$G6,$F6&gt;=PrSettings!$M$6),(ABS(Z6-$F6)&lt;=1)*1,IF(AND(AC6,$F6+$G6&gt;=PrSettings!$M$8),(ABS(Z6-$F6)+ABS(AA6-$G6)&lt;=1)*1,""))),"")</f>
        <v/>
      </c>
      <c r="AG6" s="617"/>
      <c r="AI6" s="605">
        <f t="shared" si="2"/>
        <v>24</v>
      </c>
      <c r="AJ6" s="646" t="str">
        <f>GrpA!$B$4</f>
        <v>Island</v>
      </c>
      <c r="AK6" s="606">
        <f t="shared" ref="AK6:AK11" si="32">$D6</f>
        <v>20</v>
      </c>
      <c r="AL6" s="646" t="str">
        <f>GrpA!$D$4</f>
        <v>Finnland</v>
      </c>
      <c r="AM6" s="643"/>
      <c r="AN6" s="643"/>
      <c r="AO6" s="614"/>
      <c r="AP6" s="606" t="str">
        <f t="shared" ref="AP6:AP11" si="33">IF(($F6&lt;&gt;"")*($G6&lt;&gt;"")*(AM6&lt;&gt;"")*(AN6&lt;&gt;""),($F6&gt;$G6)*(AM6&gt;AN6)+($F6=$G6)*(AM6=AN6)+($F6&lt;$G6)*(AM6&lt;AN6),"")</f>
        <v/>
      </c>
      <c r="AQ6" s="606" t="str">
        <f>IF((AP6&lt;&gt;""),IF(OR($F6&lt;&gt;$G6,PrSettings!$M$4="●"),(($F6-$G6)=(AM6-AN6))*1,0),"")</f>
        <v/>
      </c>
      <c r="AR6" s="606" t="str">
        <f t="shared" ref="AR6:AR11" si="34">IF((AP6&lt;&gt;""),($F6=AM6)*($G6=AN6),"")</f>
        <v/>
      </c>
      <c r="AS6" s="606" t="str">
        <f>IF(AP6&lt;&gt;"",IF(ABS($F6-$G6)&gt;=PrSettings!$M$7,(ABS($F6-$G6-AM6+AN6)&lt;=1)*1,IF(AND(AP6,$F6=$G6,$F6&gt;=PrSettings!$M$6),(ABS(AM6-$F6)&lt;=1)*1,IF(AND(AP6,$F6+$G6&gt;=PrSettings!$M$8),(ABS(AM6-$F6)+ABS(AN6-$G6)&lt;=1)*1,""))),"")</f>
        <v/>
      </c>
      <c r="AT6" s="617"/>
      <c r="AV6" s="605">
        <f t="shared" si="3"/>
        <v>24</v>
      </c>
      <c r="AW6" s="646" t="str">
        <f>GrpA!$B$4</f>
        <v>Island</v>
      </c>
      <c r="AX6" s="606">
        <f t="shared" ref="AX6:AX11" si="35">$D6</f>
        <v>20</v>
      </c>
      <c r="AY6" s="646" t="str">
        <f>GrpA!$D$4</f>
        <v>Finnland</v>
      </c>
      <c r="AZ6" s="643"/>
      <c r="BA6" s="643"/>
      <c r="BB6" s="614"/>
      <c r="BC6" s="606" t="str">
        <f t="shared" ref="BC6:BC11" si="36">IF(($F6&lt;&gt;"")*($G6&lt;&gt;"")*(AZ6&lt;&gt;"")*(BA6&lt;&gt;""),($F6&gt;$G6)*(AZ6&gt;BA6)+($F6=$G6)*(AZ6=BA6)+($F6&lt;$G6)*(AZ6&lt;BA6),"")</f>
        <v/>
      </c>
      <c r="BD6" s="606" t="str">
        <f>IF((BC6&lt;&gt;""),IF(OR($F6&lt;&gt;$G6,PrSettings!$M$4="●"),(($F6-$G6)=(AZ6-BA6))*1,0),"")</f>
        <v/>
      </c>
      <c r="BE6" s="606" t="str">
        <f t="shared" ref="BE6:BE11" si="37">IF((BC6&lt;&gt;""),($F6=AZ6)*($G6=BA6),"")</f>
        <v/>
      </c>
      <c r="BF6" s="606" t="str">
        <f>IF(BC6&lt;&gt;"",IF(ABS($F6-$G6)&gt;=PrSettings!$M$7,(ABS($F6-$G6-AZ6+BA6)&lt;=1)*1,IF(AND(BC6,$F6=$G6,$F6&gt;=PrSettings!$M$6),(ABS(AZ6-$F6)&lt;=1)*1,IF(AND(BC6,$F6+$G6&gt;=PrSettings!$M$8),(ABS(AZ6-$F6)+ABS(BA6-$G6)&lt;=1)*1,""))),"")</f>
        <v/>
      </c>
      <c r="BG6" s="617"/>
      <c r="BI6" s="605">
        <f t="shared" si="4"/>
        <v>24</v>
      </c>
      <c r="BJ6" s="646" t="str">
        <f>GrpA!$B$4</f>
        <v>Island</v>
      </c>
      <c r="BK6" s="606">
        <f t="shared" ref="BK6:BK11" si="38">$D6</f>
        <v>20</v>
      </c>
      <c r="BL6" s="646" t="str">
        <f>GrpA!$D$4</f>
        <v>Finnland</v>
      </c>
      <c r="BM6" s="643"/>
      <c r="BN6" s="643"/>
      <c r="BO6" s="614"/>
      <c r="BP6" s="606" t="str">
        <f t="shared" ref="BP6:BP11" si="39">IF(($F6&lt;&gt;"")*($G6&lt;&gt;"")*(BM6&lt;&gt;"")*(BN6&lt;&gt;""),($F6&gt;$G6)*(BM6&gt;BN6)+($F6=$G6)*(BM6=BN6)+($F6&lt;$G6)*(BM6&lt;BN6),"")</f>
        <v/>
      </c>
      <c r="BQ6" s="606" t="str">
        <f>IF((BP6&lt;&gt;""),IF(OR($F6&lt;&gt;$G6,PrSettings!$M$4="●"),(($F6-$G6)=(BM6-BN6))*1,0),"")</f>
        <v/>
      </c>
      <c r="BR6" s="606" t="str">
        <f t="shared" ref="BR6:BR11" si="40">IF((BP6&lt;&gt;""),($F6=BM6)*($G6=BN6),"")</f>
        <v/>
      </c>
      <c r="BS6" s="606" t="str">
        <f>IF(BP6&lt;&gt;"",IF(ABS($F6-$G6)&gt;=PrSettings!$M$7,(ABS($F6-$G6-BM6+BN6)&lt;=1)*1,IF(AND(BP6,$F6=$G6,$F6&gt;=PrSettings!$M$6),(ABS(BM6-$F6)&lt;=1)*1,IF(AND(BP6,$F6+$G6&gt;=PrSettings!$M$8),(ABS(BM6-$F6)+ABS(BN6-$G6)&lt;=1)*1,""))),"")</f>
        <v/>
      </c>
      <c r="BT6" s="617"/>
      <c r="BV6" s="605">
        <f t="shared" si="5"/>
        <v>24</v>
      </c>
      <c r="BW6" s="646" t="str">
        <f>GrpA!$B$4</f>
        <v>Island</v>
      </c>
      <c r="BX6" s="606">
        <f t="shared" ref="BX6:BX11" si="41">$D6</f>
        <v>20</v>
      </c>
      <c r="BY6" s="646" t="str">
        <f>GrpA!$D$4</f>
        <v>Finnland</v>
      </c>
      <c r="BZ6" s="643"/>
      <c r="CA6" s="643"/>
      <c r="CB6" s="614"/>
      <c r="CC6" s="606" t="str">
        <f t="shared" ref="CC6:CC11" si="42">IF(($F6&lt;&gt;"")*($G6&lt;&gt;"")*(BZ6&lt;&gt;"")*(CA6&lt;&gt;""),($F6&gt;$G6)*(BZ6&gt;CA6)+($F6=$G6)*(BZ6=CA6)+($F6&lt;$G6)*(BZ6&lt;CA6),"")</f>
        <v/>
      </c>
      <c r="CD6" s="606" t="str">
        <f>IF((CC6&lt;&gt;""),IF(OR($F6&lt;&gt;$G6,PrSettings!$M$4="●"),(($F6-$G6)=(BZ6-CA6))*1,0),"")</f>
        <v/>
      </c>
      <c r="CE6" s="606" t="str">
        <f t="shared" ref="CE6:CE11" si="43">IF((CC6&lt;&gt;""),($F6=BZ6)*($G6=CA6),"")</f>
        <v/>
      </c>
      <c r="CF6" s="606" t="str">
        <f>IF(CC6&lt;&gt;"",IF(ABS($F6-$G6)&gt;=PrSettings!$M$7,(ABS($F6-$G6-BZ6+CA6)&lt;=1)*1,IF(AND(CC6,$F6=$G6,$F6&gt;=PrSettings!$M$6),(ABS(BZ6-$F6)&lt;=1)*1,IF(AND(CC6,$F6+$G6&gt;=PrSettings!$M$8),(ABS(BZ6-$F6)+ABS(CA6-$G6)&lt;=1)*1,""))),"")</f>
        <v/>
      </c>
      <c r="CG6" s="617"/>
      <c r="CI6" s="605">
        <f t="shared" si="6"/>
        <v>24</v>
      </c>
      <c r="CJ6" s="646" t="str">
        <f>GrpA!$B$4</f>
        <v>Island</v>
      </c>
      <c r="CK6" s="606">
        <f t="shared" ref="CK6:CK11" si="44">$D6</f>
        <v>20</v>
      </c>
      <c r="CL6" s="646" t="str">
        <f>GrpA!$D$4</f>
        <v>Finnland</v>
      </c>
      <c r="CM6" s="643"/>
      <c r="CN6" s="643"/>
      <c r="CO6" s="614"/>
      <c r="CP6" s="606" t="str">
        <f t="shared" ref="CP6:CP11" si="45">IF(($F6&lt;&gt;"")*($G6&lt;&gt;"")*(CM6&lt;&gt;"")*(CN6&lt;&gt;""),($F6&gt;$G6)*(CM6&gt;CN6)+($F6=$G6)*(CM6=CN6)+($F6&lt;$G6)*(CM6&lt;CN6),"")</f>
        <v/>
      </c>
      <c r="CQ6" s="606" t="str">
        <f>IF((CP6&lt;&gt;""),IF(OR($F6&lt;&gt;$G6,PrSettings!$M$4="●"),(($F6-$G6)=(CM6-CN6))*1,0),"")</f>
        <v/>
      </c>
      <c r="CR6" s="606" t="str">
        <f t="shared" ref="CR6:CR11" si="46">IF((CP6&lt;&gt;""),($F6=CM6)*($G6=CN6),"")</f>
        <v/>
      </c>
      <c r="CS6" s="606" t="str">
        <f>IF(CP6&lt;&gt;"",IF(ABS($F6-$G6)&gt;=PrSettings!$M$7,(ABS($F6-$G6-CM6+CN6)&lt;=1)*1,IF(AND(CP6,$F6=$G6,$F6&gt;=PrSettings!$M$6),(ABS(CM6-$F6)&lt;=1)*1,IF(AND(CP6,$F6+$G6&gt;=PrSettings!$M$8),(ABS(CM6-$F6)+ABS(CN6-$G6)&lt;=1)*1,""))),"")</f>
        <v/>
      </c>
      <c r="CT6" s="617"/>
      <c r="CV6" s="605">
        <f t="shared" si="7"/>
        <v>24</v>
      </c>
      <c r="CW6" s="646" t="str">
        <f>GrpA!$B$4</f>
        <v>Island</v>
      </c>
      <c r="CX6" s="606">
        <f t="shared" ref="CX6:CX11" si="47">$D6</f>
        <v>20</v>
      </c>
      <c r="CY6" s="646" t="str">
        <f>GrpA!$D$4</f>
        <v>Finnland</v>
      </c>
      <c r="CZ6" s="643"/>
      <c r="DA6" s="643"/>
      <c r="DB6" s="614"/>
      <c r="DC6" s="606" t="str">
        <f t="shared" ref="DC6:DC11" si="48">IF(($F6&lt;&gt;"")*($G6&lt;&gt;"")*(CZ6&lt;&gt;"")*(DA6&lt;&gt;""),($F6&gt;$G6)*(CZ6&gt;DA6)+($F6=$G6)*(CZ6=DA6)+($F6&lt;$G6)*(CZ6&lt;DA6),"")</f>
        <v/>
      </c>
      <c r="DD6" s="606" t="str">
        <f>IF((DC6&lt;&gt;""),IF(OR($F6&lt;&gt;$G6,PrSettings!$M$4="●"),(($F6-$G6)=(CZ6-DA6))*1,0),"")</f>
        <v/>
      </c>
      <c r="DE6" s="606" t="str">
        <f t="shared" ref="DE6:DE11" si="49">IF((DC6&lt;&gt;""),($F6=CZ6)*($G6=DA6),"")</f>
        <v/>
      </c>
      <c r="DF6" s="606" t="str">
        <f>IF(DC6&lt;&gt;"",IF(ABS($F6-$G6)&gt;=PrSettings!$M$7,(ABS($F6-$G6-CZ6+DA6)&lt;=1)*1,IF(AND(DC6,$F6=$G6,$F6&gt;=PrSettings!$M$6),(ABS(CZ6-$F6)&lt;=1)*1,IF(AND(DC6,$F6+$G6&gt;=PrSettings!$M$8),(ABS(CZ6-$F6)+ABS(DA6-$G6)&lt;=1)*1,""))),"")</f>
        <v/>
      </c>
      <c r="DG6" s="617"/>
      <c r="DI6" s="605">
        <f t="shared" si="8"/>
        <v>24</v>
      </c>
      <c r="DJ6" s="646" t="str">
        <f>GrpA!$B$4</f>
        <v>Island</v>
      </c>
      <c r="DK6" s="606">
        <f t="shared" ref="DK6:DK11" si="50">$D6</f>
        <v>20</v>
      </c>
      <c r="DL6" s="646" t="str">
        <f>GrpA!$D$4</f>
        <v>Finnland</v>
      </c>
      <c r="DM6" s="643"/>
      <c r="DN6" s="643"/>
      <c r="DO6" s="614"/>
      <c r="DP6" s="606" t="str">
        <f t="shared" ref="DP6:DP11" si="51">IF(($F6&lt;&gt;"")*($G6&lt;&gt;"")*(DM6&lt;&gt;"")*(DN6&lt;&gt;""),($F6&gt;$G6)*(DM6&gt;DN6)+($F6=$G6)*(DM6=DN6)+($F6&lt;$G6)*(DM6&lt;DN6),"")</f>
        <v/>
      </c>
      <c r="DQ6" s="606" t="str">
        <f>IF((DP6&lt;&gt;""),IF(OR($F6&lt;&gt;$G6,PrSettings!$M$4="●"),(($F6-$G6)=(DM6-DN6))*1,0),"")</f>
        <v/>
      </c>
      <c r="DR6" s="606" t="str">
        <f t="shared" ref="DR6:DR11" si="52">IF((DP6&lt;&gt;""),($F6=DM6)*($G6=DN6),"")</f>
        <v/>
      </c>
      <c r="DS6" s="606" t="str">
        <f>IF(DP6&lt;&gt;"",IF(ABS($F6-$G6)&gt;=PrSettings!$M$7,(ABS($F6-$G6-DM6+DN6)&lt;=1)*1,IF(AND(DP6,$F6=$G6,$F6&gt;=PrSettings!$M$6),(ABS(DM6-$F6)&lt;=1)*1,IF(AND(DP6,$F6+$G6&gt;=PrSettings!$M$8),(ABS(DM6-$F6)+ABS(DN6-$G6)&lt;=1)*1,""))),"")</f>
        <v/>
      </c>
      <c r="DT6" s="617"/>
      <c r="DV6" s="605">
        <f t="shared" si="9"/>
        <v>24</v>
      </c>
      <c r="DW6" s="646" t="str">
        <f>GrpA!$B$4</f>
        <v>Island</v>
      </c>
      <c r="DX6" s="606">
        <f t="shared" ref="DX6:DX11" si="53">$D6</f>
        <v>20</v>
      </c>
      <c r="DY6" s="646" t="str">
        <f>GrpA!$D$4</f>
        <v>Finnland</v>
      </c>
      <c r="DZ6" s="643"/>
      <c r="EA6" s="643"/>
      <c r="EB6" s="614"/>
      <c r="EC6" s="606" t="str">
        <f t="shared" ref="EC6:EC11" si="54">IF(($F6&lt;&gt;"")*($G6&lt;&gt;"")*(DZ6&lt;&gt;"")*(EA6&lt;&gt;""),($F6&gt;$G6)*(DZ6&gt;EA6)+($F6=$G6)*(DZ6=EA6)+($F6&lt;$G6)*(DZ6&lt;EA6),"")</f>
        <v/>
      </c>
      <c r="ED6" s="606" t="str">
        <f>IF((EC6&lt;&gt;""),IF(OR($F6&lt;&gt;$G6,PrSettings!$M$4="●"),(($F6-$G6)=(DZ6-EA6))*1,0),"")</f>
        <v/>
      </c>
      <c r="EE6" s="606" t="str">
        <f t="shared" ref="EE6:EE11" si="55">IF((EC6&lt;&gt;""),($F6=DZ6)*($G6=EA6),"")</f>
        <v/>
      </c>
      <c r="EF6" s="606" t="str">
        <f>IF(EC6&lt;&gt;"",IF(ABS($F6-$G6)&gt;=PrSettings!$M$7,(ABS($F6-$G6-DZ6+EA6)&lt;=1)*1,IF(AND(EC6,$F6=$G6,$F6&gt;=PrSettings!$M$6),(ABS(DZ6-$F6)&lt;=1)*1,IF(AND(EC6,$F6+$G6&gt;=PrSettings!$M$8),(ABS(DZ6-$F6)+ABS(EA6-$G6)&lt;=1)*1,""))),"")</f>
        <v/>
      </c>
      <c r="EG6" s="617"/>
      <c r="EI6" s="605">
        <f t="shared" si="10"/>
        <v>24</v>
      </c>
      <c r="EJ6" s="646" t="str">
        <f>GrpA!$B$4</f>
        <v>Island</v>
      </c>
      <c r="EK6" s="606">
        <f t="shared" ref="EK6:EK11" si="56">$D6</f>
        <v>20</v>
      </c>
      <c r="EL6" s="646" t="str">
        <f>GrpA!$D$4</f>
        <v>Finnland</v>
      </c>
      <c r="EM6" s="643"/>
      <c r="EN6" s="643"/>
      <c r="EO6" s="614"/>
      <c r="EP6" s="606" t="str">
        <f t="shared" ref="EP6:EP11" si="57">IF(($F6&lt;&gt;"")*($G6&lt;&gt;"")*(EM6&lt;&gt;"")*(EN6&lt;&gt;""),($F6&gt;$G6)*(EM6&gt;EN6)+($F6=$G6)*(EM6=EN6)+($F6&lt;$G6)*(EM6&lt;EN6),"")</f>
        <v/>
      </c>
      <c r="EQ6" s="606" t="str">
        <f>IF((EP6&lt;&gt;""),IF(OR($F6&lt;&gt;$G6,PrSettings!$M$4="●"),(($F6-$G6)=(EM6-EN6))*1,0),"")</f>
        <v/>
      </c>
      <c r="ER6" s="606" t="str">
        <f t="shared" ref="ER6:ER11" si="58">IF((EP6&lt;&gt;""),($F6=EM6)*($G6=EN6),"")</f>
        <v/>
      </c>
      <c r="ES6" s="606" t="str">
        <f>IF(EP6&lt;&gt;"",IF(ABS($F6-$G6)&gt;=PrSettings!$M$7,(ABS($F6-$G6-EM6+EN6)&lt;=1)*1,IF(AND(EP6,$F6=$G6,$F6&gt;=PrSettings!$M$6),(ABS(EM6-$F6)&lt;=1)*1,IF(AND(EP6,$F6+$G6&gt;=PrSettings!$M$8),(ABS(EM6-$F6)+ABS(EN6-$G6)&lt;=1)*1,""))),"")</f>
        <v/>
      </c>
      <c r="ET6" s="617"/>
      <c r="EV6" s="605">
        <f t="shared" si="11"/>
        <v>24</v>
      </c>
      <c r="EW6" s="646" t="str">
        <f>GrpA!$B$4</f>
        <v>Island</v>
      </c>
      <c r="EX6" s="606">
        <f t="shared" ref="EX6:EX11" si="59">$D6</f>
        <v>20</v>
      </c>
      <c r="EY6" s="646" t="str">
        <f>GrpA!$D$4</f>
        <v>Finnland</v>
      </c>
      <c r="EZ6" s="643"/>
      <c r="FA6" s="643"/>
      <c r="FB6" s="614"/>
      <c r="FC6" s="606" t="str">
        <f t="shared" ref="FC6:FC11" si="60">IF(($F6&lt;&gt;"")*($G6&lt;&gt;"")*(EZ6&lt;&gt;"")*(FA6&lt;&gt;""),($F6&gt;$G6)*(EZ6&gt;FA6)+($F6=$G6)*(EZ6=FA6)+($F6&lt;$G6)*(EZ6&lt;FA6),"")</f>
        <v/>
      </c>
      <c r="FD6" s="606" t="str">
        <f>IF((FC6&lt;&gt;""),IF(OR($F6&lt;&gt;$G6,PrSettings!$M$4="●"),(($F6-$G6)=(EZ6-FA6))*1,0),"")</f>
        <v/>
      </c>
      <c r="FE6" s="606" t="str">
        <f t="shared" ref="FE6:FE11" si="61">IF((FC6&lt;&gt;""),($F6=EZ6)*($G6=FA6),"")</f>
        <v/>
      </c>
      <c r="FF6" s="606" t="str">
        <f>IF(FC6&lt;&gt;"",IF(ABS($F6-$G6)&gt;=PrSettings!$M$7,(ABS($F6-$G6-EZ6+FA6)&lt;=1)*1,IF(AND(FC6,$F6=$G6,$F6&gt;=PrSettings!$M$6),(ABS(EZ6-$F6)&lt;=1)*1,IF(AND(FC6,$F6+$G6&gt;=PrSettings!$M$8),(ABS(EZ6-$F6)+ABS(FA6-$G6)&lt;=1)*1,""))),"")</f>
        <v/>
      </c>
      <c r="FG6" s="617"/>
      <c r="FI6" s="605">
        <f t="shared" si="12"/>
        <v>24</v>
      </c>
      <c r="FJ6" s="646" t="str">
        <f>GrpA!$B$4</f>
        <v>Island</v>
      </c>
      <c r="FK6" s="606">
        <f t="shared" ref="FK6:FK11" si="62">$D6</f>
        <v>20</v>
      </c>
      <c r="FL6" s="646" t="str">
        <f>GrpA!$D$4</f>
        <v>Finnland</v>
      </c>
      <c r="FM6" s="643"/>
      <c r="FN6" s="643"/>
      <c r="FO6" s="614"/>
      <c r="FP6" s="606" t="str">
        <f t="shared" ref="FP6:FP11" si="63">IF(($F6&lt;&gt;"")*($G6&lt;&gt;"")*(FM6&lt;&gt;"")*(FN6&lt;&gt;""),($F6&gt;$G6)*(FM6&gt;FN6)+($F6=$G6)*(FM6=FN6)+($F6&lt;$G6)*(FM6&lt;FN6),"")</f>
        <v/>
      </c>
      <c r="FQ6" s="606" t="str">
        <f>IF((FP6&lt;&gt;""),IF(OR($F6&lt;&gt;$G6,PrSettings!$M$4="●"),(($F6-$G6)=(FM6-FN6))*1,0),"")</f>
        <v/>
      </c>
      <c r="FR6" s="606" t="str">
        <f t="shared" ref="FR6:FR11" si="64">IF((FP6&lt;&gt;""),($F6=FM6)*($G6=FN6),"")</f>
        <v/>
      </c>
      <c r="FS6" s="606" t="str">
        <f>IF(FP6&lt;&gt;"",IF(ABS($F6-$G6)&gt;=PrSettings!$M$7,(ABS($F6-$G6-FM6+FN6)&lt;=1)*1,IF(AND(FP6,$F6=$G6,$F6&gt;=PrSettings!$M$6),(ABS(FM6-$F6)&lt;=1)*1,IF(AND(FP6,$F6+$G6&gt;=PrSettings!$M$8),(ABS(FM6-$F6)+ABS(FN6-$G6)&lt;=1)*1,""))),"")</f>
        <v/>
      </c>
      <c r="FT6" s="617"/>
      <c r="FV6" s="605">
        <f t="shared" si="13"/>
        <v>24</v>
      </c>
      <c r="FW6" s="646" t="str">
        <f>GrpA!$B$4</f>
        <v>Island</v>
      </c>
      <c r="FX6" s="606">
        <f t="shared" ref="FX6:FX11" si="65">$D6</f>
        <v>20</v>
      </c>
      <c r="FY6" s="646" t="str">
        <f>GrpA!$D$4</f>
        <v>Finnland</v>
      </c>
      <c r="FZ6" s="643"/>
      <c r="GA6" s="643"/>
      <c r="GB6" s="614"/>
      <c r="GC6" s="606" t="str">
        <f t="shared" ref="GC6:GC11" si="66">IF(($F6&lt;&gt;"")*($G6&lt;&gt;"")*(FZ6&lt;&gt;"")*(GA6&lt;&gt;""),($F6&gt;$G6)*(FZ6&gt;GA6)+($F6=$G6)*(FZ6=GA6)+($F6&lt;$G6)*(FZ6&lt;GA6),"")</f>
        <v/>
      </c>
      <c r="GD6" s="606" t="str">
        <f>IF((GC6&lt;&gt;""),IF(OR($F6&lt;&gt;$G6,PrSettings!$M$4="●"),(($F6-$G6)=(FZ6-GA6))*1,0),"")</f>
        <v/>
      </c>
      <c r="GE6" s="606" t="str">
        <f t="shared" ref="GE6:GE11" si="67">IF((GC6&lt;&gt;""),($F6=FZ6)*($G6=GA6),"")</f>
        <v/>
      </c>
      <c r="GF6" s="606" t="str">
        <f>IF(GC6&lt;&gt;"",IF(ABS($F6-$G6)&gt;=PrSettings!$M$7,(ABS($F6-$G6-FZ6+GA6)&lt;=1)*1,IF(AND(GC6,$F6=$G6,$F6&gt;=PrSettings!$M$6),(ABS(FZ6-$F6)&lt;=1)*1,IF(AND(GC6,$F6+$G6&gt;=PrSettings!$M$8),(ABS(FZ6-$F6)+ABS(GA6-$G6)&lt;=1)*1,""))),"")</f>
        <v/>
      </c>
      <c r="GG6" s="617"/>
      <c r="GI6" s="605">
        <f t="shared" si="14"/>
        <v>24</v>
      </c>
      <c r="GJ6" s="646" t="str">
        <f>GrpA!$B$4</f>
        <v>Island</v>
      </c>
      <c r="GK6" s="606">
        <f t="shared" ref="GK6:GK11" si="68">$D6</f>
        <v>20</v>
      </c>
      <c r="GL6" s="646" t="str">
        <f>GrpA!$D$4</f>
        <v>Finnland</v>
      </c>
      <c r="GM6" s="643"/>
      <c r="GN6" s="643"/>
      <c r="GO6" s="614"/>
      <c r="GP6" s="606" t="str">
        <f t="shared" ref="GP6:GP11" si="69">IF(($F6&lt;&gt;"")*($G6&lt;&gt;"")*(GM6&lt;&gt;"")*(GN6&lt;&gt;""),($F6&gt;$G6)*(GM6&gt;GN6)+($F6=$G6)*(GM6=GN6)+($F6&lt;$G6)*(GM6&lt;GN6),"")</f>
        <v/>
      </c>
      <c r="GQ6" s="606" t="str">
        <f>IF((GP6&lt;&gt;""),IF(OR($F6&lt;&gt;$G6,PrSettings!$M$4="●"),(($F6-$G6)=(GM6-GN6))*1,0),"")</f>
        <v/>
      </c>
      <c r="GR6" s="606" t="str">
        <f t="shared" ref="GR6:GR11" si="70">IF((GP6&lt;&gt;""),($F6=GM6)*($G6=GN6),"")</f>
        <v/>
      </c>
      <c r="GS6" s="606" t="str">
        <f>IF(GP6&lt;&gt;"",IF(ABS($F6-$G6)&gt;=PrSettings!$M$7,(ABS($F6-$G6-GM6+GN6)&lt;=1)*1,IF(AND(GP6,$F6=$G6,$F6&gt;=PrSettings!$M$6),(ABS(GM6-$F6)&lt;=1)*1,IF(AND(GP6,$F6+$G6&gt;=PrSettings!$M$8),(ABS(GM6-$F6)+ABS(GN6-$G6)&lt;=1)*1,""))),"")</f>
        <v/>
      </c>
      <c r="GT6" s="617"/>
      <c r="GV6" s="605">
        <f t="shared" si="15"/>
        <v>24</v>
      </c>
      <c r="GW6" s="646" t="str">
        <f>GrpA!$B$4</f>
        <v>Island</v>
      </c>
      <c r="GX6" s="606">
        <f t="shared" ref="GX6:GX11" si="71">$D6</f>
        <v>20</v>
      </c>
      <c r="GY6" s="646" t="str">
        <f>GrpA!$D$4</f>
        <v>Finnland</v>
      </c>
      <c r="GZ6" s="643"/>
      <c r="HA6" s="643"/>
      <c r="HB6" s="614"/>
      <c r="HC6" s="606" t="str">
        <f t="shared" ref="HC6:HC11" si="72">IF(($F6&lt;&gt;"")*($G6&lt;&gt;"")*(GZ6&lt;&gt;"")*(HA6&lt;&gt;""),($F6&gt;$G6)*(GZ6&gt;HA6)+($F6=$G6)*(GZ6=HA6)+($F6&lt;$G6)*(GZ6&lt;HA6),"")</f>
        <v/>
      </c>
      <c r="HD6" s="606" t="str">
        <f>IF((HC6&lt;&gt;""),IF(OR($F6&lt;&gt;$G6,PrSettings!$M$4="●"),(($F6-$G6)=(GZ6-HA6))*1,0),"")</f>
        <v/>
      </c>
      <c r="HE6" s="606" t="str">
        <f t="shared" ref="HE6:HE11" si="73">IF((HC6&lt;&gt;""),($F6=GZ6)*($G6=HA6),"")</f>
        <v/>
      </c>
      <c r="HF6" s="606" t="str">
        <f>IF(HC6&lt;&gt;"",IF(ABS($F6-$G6)&gt;=PrSettings!$M$7,(ABS($F6-$G6-GZ6+HA6)&lt;=1)*1,IF(AND(HC6,$F6=$G6,$F6&gt;=PrSettings!$M$6),(ABS(GZ6-$F6)&lt;=1)*1,IF(AND(HC6,$F6+$G6&gt;=PrSettings!$M$8),(ABS(GZ6-$F6)+ABS(HA6-$G6)&lt;=1)*1,""))),"")</f>
        <v/>
      </c>
      <c r="HG6" s="617"/>
      <c r="HI6" s="605">
        <f t="shared" si="16"/>
        <v>24</v>
      </c>
      <c r="HJ6" s="646" t="str">
        <f>GrpA!$B$4</f>
        <v>Island</v>
      </c>
      <c r="HK6" s="606">
        <f t="shared" ref="HK6:HK11" si="74">$D6</f>
        <v>20</v>
      </c>
      <c r="HL6" s="646" t="str">
        <f>GrpA!$D$4</f>
        <v>Finnland</v>
      </c>
      <c r="HM6" s="643"/>
      <c r="HN6" s="643"/>
      <c r="HO6" s="614"/>
      <c r="HP6" s="606" t="str">
        <f t="shared" ref="HP6:HP11" si="75">IF(($F6&lt;&gt;"")*($G6&lt;&gt;"")*(HM6&lt;&gt;"")*(HN6&lt;&gt;""),($F6&gt;$G6)*(HM6&gt;HN6)+($F6=$G6)*(HM6=HN6)+($F6&lt;$G6)*(HM6&lt;HN6),"")</f>
        <v/>
      </c>
      <c r="HQ6" s="606" t="str">
        <f>IF((HP6&lt;&gt;""),IF(OR($F6&lt;&gt;$G6,PrSettings!$M$4="●"),(($F6-$G6)=(HM6-HN6))*1,0),"")</f>
        <v/>
      </c>
      <c r="HR6" s="606" t="str">
        <f t="shared" ref="HR6:HR11" si="76">IF((HP6&lt;&gt;""),($F6=HM6)*($G6=HN6),"")</f>
        <v/>
      </c>
      <c r="HS6" s="606" t="str">
        <f>IF(HP6&lt;&gt;"",IF(ABS($F6-$G6)&gt;=PrSettings!$M$7,(ABS($F6-$G6-HM6+HN6)&lt;=1)*1,IF(AND(HP6,$F6=$G6,$F6&gt;=PrSettings!$M$6),(ABS(HM6-$F6)&lt;=1)*1,IF(AND(HP6,$F6+$G6&gt;=PrSettings!$M$8),(ABS(HM6-$F6)+ABS(HN6-$G6)&lt;=1)*1,""))),"")</f>
        <v/>
      </c>
      <c r="HT6" s="617"/>
      <c r="HV6" s="605">
        <f t="shared" si="17"/>
        <v>24</v>
      </c>
      <c r="HW6" s="646" t="str">
        <f>GrpA!$B$4</f>
        <v>Island</v>
      </c>
      <c r="HX6" s="606">
        <f t="shared" ref="HX6:HX11" si="77">$D6</f>
        <v>20</v>
      </c>
      <c r="HY6" s="646" t="str">
        <f>GrpA!$D$4</f>
        <v>Finnland</v>
      </c>
      <c r="HZ6" s="643"/>
      <c r="IA6" s="643"/>
      <c r="IB6" s="614"/>
      <c r="IC6" s="606" t="str">
        <f t="shared" ref="IC6:IC11" si="78">IF(($F6&lt;&gt;"")*($G6&lt;&gt;"")*(HZ6&lt;&gt;"")*(IA6&lt;&gt;""),($F6&gt;$G6)*(HZ6&gt;IA6)+($F6=$G6)*(HZ6=IA6)+($F6&lt;$G6)*(HZ6&lt;IA6),"")</f>
        <v/>
      </c>
      <c r="ID6" s="606" t="str">
        <f>IF((IC6&lt;&gt;""),IF(OR($F6&lt;&gt;$G6,PrSettings!$M$4="●"),(($F6-$G6)=(HZ6-IA6))*1,0),"")</f>
        <v/>
      </c>
      <c r="IE6" s="606" t="str">
        <f t="shared" ref="IE6:IE11" si="79">IF((IC6&lt;&gt;""),($F6=HZ6)*($G6=IA6),"")</f>
        <v/>
      </c>
      <c r="IF6" s="606" t="str">
        <f>IF(IC6&lt;&gt;"",IF(ABS($F6-$G6)&gt;=PrSettings!$M$7,(ABS($F6-$G6-HZ6+IA6)&lt;=1)*1,IF(AND(IC6,$F6=$G6,$F6&gt;=PrSettings!$M$6),(ABS(HZ6-$F6)&lt;=1)*1,IF(AND(IC6,$F6+$G6&gt;=PrSettings!$M$8),(ABS(HZ6-$F6)+ABS(IA6-$G6)&lt;=1)*1,""))),"")</f>
        <v/>
      </c>
      <c r="IG6" s="617"/>
      <c r="II6" s="605">
        <f t="shared" si="18"/>
        <v>24</v>
      </c>
      <c r="IJ6" s="646" t="str">
        <f>GrpA!$B$4</f>
        <v>Island</v>
      </c>
      <c r="IK6" s="606">
        <f t="shared" ref="IK6:IK11" si="80">$D6</f>
        <v>20</v>
      </c>
      <c r="IL6" s="646" t="str">
        <f>GrpA!$D$4</f>
        <v>Finnland</v>
      </c>
      <c r="IM6" s="643"/>
      <c r="IN6" s="643"/>
      <c r="IO6" s="614"/>
      <c r="IP6" s="606" t="str">
        <f t="shared" ref="IP6:IP11" si="81">IF(($F6&lt;&gt;"")*($G6&lt;&gt;"")*(IM6&lt;&gt;"")*(IN6&lt;&gt;""),($F6&gt;$G6)*(IM6&gt;IN6)+($F6=$G6)*(IM6=IN6)+($F6&lt;$G6)*(IM6&lt;IN6),"")</f>
        <v/>
      </c>
      <c r="IQ6" s="606" t="str">
        <f>IF((IP6&lt;&gt;""),IF(OR($F6&lt;&gt;$G6,PrSettings!$M$4="●"),(($F6-$G6)=(IM6-IN6))*1,0),"")</f>
        <v/>
      </c>
      <c r="IR6" s="606" t="str">
        <f t="shared" ref="IR6:IR11" si="82">IF((IP6&lt;&gt;""),($F6=IM6)*($G6=IN6),"")</f>
        <v/>
      </c>
      <c r="IS6" s="606" t="str">
        <f>IF(IP6&lt;&gt;"",IF(ABS($F6-$G6)&gt;=PrSettings!$M$7,(ABS($F6-$G6-IM6+IN6)&lt;=1)*1,IF(AND(IP6,$F6=$G6,$F6&gt;=PrSettings!$M$6),(ABS(IM6-$F6)&lt;=1)*1,IF(AND(IP6,$F6+$G6&gt;=PrSettings!$M$8),(ABS(IM6-$F6)+ABS(IN6-$G6)&lt;=1)*1,""))),"")</f>
        <v/>
      </c>
      <c r="IT6" s="617"/>
      <c r="IV6" s="605">
        <f t="shared" si="19"/>
        <v>24</v>
      </c>
      <c r="IW6" s="646" t="str">
        <f>GrpA!$B$4</f>
        <v>Island</v>
      </c>
      <c r="IX6" s="606">
        <f t="shared" ref="IX6:IX11" si="83">$D6</f>
        <v>20</v>
      </c>
      <c r="IY6" s="646" t="str">
        <f>GrpA!$D$4</f>
        <v>Finnland</v>
      </c>
      <c r="IZ6" s="643"/>
      <c r="JA6" s="643"/>
      <c r="JB6" s="614"/>
      <c r="JC6" s="606" t="str">
        <f t="shared" ref="JC6:JC11" si="84">IF(($F6&lt;&gt;"")*($G6&lt;&gt;"")*(IZ6&lt;&gt;"")*(JA6&lt;&gt;""),($F6&gt;$G6)*(IZ6&gt;JA6)+($F6=$G6)*(IZ6=JA6)+($F6&lt;$G6)*(IZ6&lt;JA6),"")</f>
        <v/>
      </c>
      <c r="JD6" s="606" t="str">
        <f>IF((JC6&lt;&gt;""),IF(OR($F6&lt;&gt;$G6,PrSettings!$M$4="●"),(($F6-$G6)=(IZ6-JA6))*1,0),"")</f>
        <v/>
      </c>
      <c r="JE6" s="606" t="str">
        <f t="shared" ref="JE6:JE11" si="85">IF((JC6&lt;&gt;""),($F6=IZ6)*($G6=JA6),"")</f>
        <v/>
      </c>
      <c r="JF6" s="606" t="str">
        <f>IF(JC6&lt;&gt;"",IF(ABS($F6-$G6)&gt;=PrSettings!$M$7,(ABS($F6-$G6-IZ6+JA6)&lt;=1)*1,IF(AND(JC6,$F6=$G6,$F6&gt;=PrSettings!$M$6),(ABS(IZ6-$F6)&lt;=1)*1,IF(AND(JC6,$F6+$G6&gt;=PrSettings!$M$8),(ABS(IZ6-$F6)+ABS(JA6-$G6)&lt;=1)*1,""))),"")</f>
        <v/>
      </c>
      <c r="JG6" s="617"/>
      <c r="JI6" s="605">
        <f t="shared" si="20"/>
        <v>24</v>
      </c>
      <c r="JJ6" s="646" t="str">
        <f>GrpA!$B$4</f>
        <v>Island</v>
      </c>
      <c r="JK6" s="606">
        <f t="shared" ref="JK6:JK11" si="86">$D6</f>
        <v>20</v>
      </c>
      <c r="JL6" s="646" t="str">
        <f>GrpA!$D$4</f>
        <v>Finnland</v>
      </c>
      <c r="JM6" s="643"/>
      <c r="JN6" s="643"/>
      <c r="JO6" s="614"/>
      <c r="JP6" s="606" t="str">
        <f t="shared" ref="JP6:JP11" si="87">IF(($F6&lt;&gt;"")*($G6&lt;&gt;"")*(JM6&lt;&gt;"")*(JN6&lt;&gt;""),($F6&gt;$G6)*(JM6&gt;JN6)+($F6=$G6)*(JM6=JN6)+($F6&lt;$G6)*(JM6&lt;JN6),"")</f>
        <v/>
      </c>
      <c r="JQ6" s="606" t="str">
        <f>IF((JP6&lt;&gt;""),IF(OR($F6&lt;&gt;$G6,PrSettings!$M$4="●"),(($F6-$G6)=(JM6-JN6))*1,0),"")</f>
        <v/>
      </c>
      <c r="JR6" s="606" t="str">
        <f t="shared" ref="JR6:JR11" si="88">IF((JP6&lt;&gt;""),($F6=JM6)*($G6=JN6),"")</f>
        <v/>
      </c>
      <c r="JS6" s="606" t="str">
        <f>IF(JP6&lt;&gt;"",IF(ABS($F6-$G6)&gt;=PrSettings!$M$7,(ABS($F6-$G6-JM6+JN6)&lt;=1)*1,IF(AND(JP6,$F6=$G6,$F6&gt;=PrSettings!$M$6),(ABS(JM6-$F6)&lt;=1)*1,IF(AND(JP6,$F6+$G6&gt;=PrSettings!$M$8),(ABS(JM6-$F6)+ABS(JN6-$G6)&lt;=1)*1,""))),"")</f>
        <v/>
      </c>
      <c r="JT6" s="617"/>
      <c r="JV6" s="605">
        <f t="shared" si="21"/>
        <v>24</v>
      </c>
      <c r="JW6" s="646" t="str">
        <f>GrpA!$B$4</f>
        <v>Island</v>
      </c>
      <c r="JX6" s="606">
        <f t="shared" ref="JX6:JX11" si="89">$D6</f>
        <v>20</v>
      </c>
      <c r="JY6" s="646" t="str">
        <f>GrpA!$D$4</f>
        <v>Finnland</v>
      </c>
      <c r="JZ6" s="643"/>
      <c r="KA6" s="643"/>
      <c r="KB6" s="614"/>
      <c r="KC6" s="606" t="str">
        <f t="shared" ref="KC6:KC11" si="90">IF(($F6&lt;&gt;"")*($G6&lt;&gt;"")*(JZ6&lt;&gt;"")*(KA6&lt;&gt;""),($F6&gt;$G6)*(JZ6&gt;KA6)+($F6=$G6)*(JZ6=KA6)+($F6&lt;$G6)*(JZ6&lt;KA6),"")</f>
        <v/>
      </c>
      <c r="KD6" s="606" t="str">
        <f>IF((KC6&lt;&gt;""),IF(OR($F6&lt;&gt;$G6,PrSettings!$M$4="●"),(($F6-$G6)=(JZ6-KA6))*1,0),"")</f>
        <v/>
      </c>
      <c r="KE6" s="606" t="str">
        <f t="shared" ref="KE6:KE11" si="91">IF((KC6&lt;&gt;""),($F6=JZ6)*($G6=KA6),"")</f>
        <v/>
      </c>
      <c r="KF6" s="606" t="str">
        <f>IF(KC6&lt;&gt;"",IF(ABS($F6-$G6)&gt;=PrSettings!$M$7,(ABS($F6-$G6-JZ6+KA6)&lt;=1)*1,IF(AND(KC6,$F6=$G6,$F6&gt;=PrSettings!$M$6),(ABS(JZ6-$F6)&lt;=1)*1,IF(AND(KC6,$F6+$G6&gt;=PrSettings!$M$8),(ABS(JZ6-$F6)+ABS(KA6-$G6)&lt;=1)*1,""))),"")</f>
        <v/>
      </c>
      <c r="KG6" s="617"/>
      <c r="KI6" s="605">
        <f t="shared" si="22"/>
        <v>24</v>
      </c>
      <c r="KJ6" s="646" t="str">
        <f>GrpA!$B$4</f>
        <v>Island</v>
      </c>
      <c r="KK6" s="606">
        <f t="shared" ref="KK6:KK11" si="92">$D6</f>
        <v>20</v>
      </c>
      <c r="KL6" s="646" t="str">
        <f>GrpA!$D$4</f>
        <v>Finnland</v>
      </c>
      <c r="KM6" s="643"/>
      <c r="KN6" s="643"/>
      <c r="KO6" s="614"/>
      <c r="KP6" s="606" t="str">
        <f t="shared" ref="KP6:KP11" si="93">IF(($F6&lt;&gt;"")*($G6&lt;&gt;"")*(KM6&lt;&gt;"")*(KN6&lt;&gt;""),($F6&gt;$G6)*(KM6&gt;KN6)+($F6=$G6)*(KM6=KN6)+($F6&lt;$G6)*(KM6&lt;KN6),"")</f>
        <v/>
      </c>
      <c r="KQ6" s="606" t="str">
        <f>IF((KP6&lt;&gt;""),IF(OR($F6&lt;&gt;$G6,PrSettings!$M$4="●"),(($F6-$G6)=(KM6-KN6))*1,0),"")</f>
        <v/>
      </c>
      <c r="KR6" s="606" t="str">
        <f t="shared" ref="KR6:KR11" si="94">IF((KP6&lt;&gt;""),($F6=KM6)*($G6=KN6),"")</f>
        <v/>
      </c>
      <c r="KS6" s="606" t="str">
        <f>IF(KP6&lt;&gt;"",IF(ABS($F6-$G6)&gt;=PrSettings!$M$7,(ABS($F6-$G6-KM6+KN6)&lt;=1)*1,IF(AND(KP6,$F6=$G6,$F6&gt;=PrSettings!$M$6),(ABS(KM6-$F6)&lt;=1)*1,IF(AND(KP6,$F6+$G6&gt;=PrSettings!$M$8),(ABS(KM6-$F6)+ABS(KN6-$G6)&lt;=1)*1,""))),"")</f>
        <v/>
      </c>
      <c r="KT6" s="617"/>
      <c r="KV6" s="605">
        <f t="shared" si="23"/>
        <v>24</v>
      </c>
      <c r="KW6" s="646" t="str">
        <f>GrpA!$B$4</f>
        <v>Island</v>
      </c>
      <c r="KX6" s="606">
        <f t="shared" ref="KX6:KX11" si="95">$D6</f>
        <v>20</v>
      </c>
      <c r="KY6" s="646" t="str">
        <f>GrpA!$D$4</f>
        <v>Finnland</v>
      </c>
      <c r="KZ6" s="643"/>
      <c r="LA6" s="643"/>
      <c r="LB6" s="614"/>
      <c r="LC6" s="606" t="str">
        <f t="shared" ref="LC6:LC11" si="96">IF(($F6&lt;&gt;"")*($G6&lt;&gt;"")*(KZ6&lt;&gt;"")*(LA6&lt;&gt;""),($F6&gt;$G6)*(KZ6&gt;LA6)+($F6=$G6)*(KZ6=LA6)+($F6&lt;$G6)*(KZ6&lt;LA6),"")</f>
        <v/>
      </c>
      <c r="LD6" s="606" t="str">
        <f>IF((LC6&lt;&gt;""),IF(OR($F6&lt;&gt;$G6,PrSettings!$M$4="●"),(($F6-$G6)=(KZ6-LA6))*1,0),"")</f>
        <v/>
      </c>
      <c r="LE6" s="606" t="str">
        <f t="shared" ref="LE6:LE11" si="97">IF((LC6&lt;&gt;""),($F6=KZ6)*($G6=LA6),"")</f>
        <v/>
      </c>
      <c r="LF6" s="606" t="str">
        <f>IF(LC6&lt;&gt;"",IF(ABS($F6-$G6)&gt;=PrSettings!$M$7,(ABS($F6-$G6-KZ6+LA6)&lt;=1)*1,IF(AND(LC6,$F6=$G6,$F6&gt;=PrSettings!$M$6),(ABS(KZ6-$F6)&lt;=1)*1,IF(AND(LC6,$F6+$G6&gt;=PrSettings!$M$8),(ABS(KZ6-$F6)+ABS(LA6-$G6)&lt;=1)*1,""))),"")</f>
        <v/>
      </c>
      <c r="LG6" s="617"/>
      <c r="LI6" s="605">
        <f t="shared" si="24"/>
        <v>24</v>
      </c>
      <c r="LJ6" s="646" t="str">
        <f>GrpA!$B$4</f>
        <v>Island</v>
      </c>
      <c r="LK6" s="606">
        <f t="shared" ref="LK6:LK11" si="98">$D6</f>
        <v>20</v>
      </c>
      <c r="LL6" s="646" t="str">
        <f>GrpA!$D$4</f>
        <v>Finnland</v>
      </c>
      <c r="LM6" s="643"/>
      <c r="LN6" s="643"/>
      <c r="LO6" s="614"/>
      <c r="LP6" s="606" t="str">
        <f t="shared" ref="LP6:LP11" si="99">IF(($F6&lt;&gt;"")*($G6&lt;&gt;"")*(LM6&lt;&gt;"")*(LN6&lt;&gt;""),($F6&gt;$G6)*(LM6&gt;LN6)+($F6=$G6)*(LM6=LN6)+($F6&lt;$G6)*(LM6&lt;LN6),"")</f>
        <v/>
      </c>
      <c r="LQ6" s="606" t="str">
        <f>IF((LP6&lt;&gt;""),IF(OR($F6&lt;&gt;$G6,PrSettings!$M$4="●"),(($F6-$G6)=(LM6-LN6))*1,0),"")</f>
        <v/>
      </c>
      <c r="LR6" s="606" t="str">
        <f t="shared" ref="LR6:LR11" si="100">IF((LP6&lt;&gt;""),($F6=LM6)*($G6=LN6),"")</f>
        <v/>
      </c>
      <c r="LS6" s="606" t="str">
        <f>IF(LP6&lt;&gt;"",IF(ABS($F6-$G6)&gt;=PrSettings!$M$7,(ABS($F6-$G6-LM6+LN6)&lt;=1)*1,IF(AND(LP6,$F6=$G6,$F6&gt;=PrSettings!$M$6),(ABS(LM6-$F6)&lt;=1)*1,IF(AND(LP6,$F6+$G6&gt;=PrSettings!$M$8),(ABS(LM6-$F6)+ABS(LN6-$G6)&lt;=1)*1,""))),"")</f>
        <v/>
      </c>
      <c r="LT6" s="617"/>
      <c r="LV6" s="605">
        <f t="shared" si="25"/>
        <v>24</v>
      </c>
      <c r="LW6" s="646" t="str">
        <f>GrpA!$B$4</f>
        <v>Island</v>
      </c>
      <c r="LX6" s="606">
        <f t="shared" ref="LX6:LX11" si="101">$D6</f>
        <v>20</v>
      </c>
      <c r="LY6" s="646" t="str">
        <f>GrpA!$D$4</f>
        <v>Finnland</v>
      </c>
      <c r="LZ6" s="643"/>
      <c r="MA6" s="643"/>
      <c r="MB6" s="614"/>
      <c r="MC6" s="606" t="str">
        <f t="shared" ref="MC6:MC11" si="102">IF(($F6&lt;&gt;"")*($G6&lt;&gt;"")*(LZ6&lt;&gt;"")*(MA6&lt;&gt;""),($F6&gt;$G6)*(LZ6&gt;MA6)+($F6=$G6)*(LZ6=MA6)+($F6&lt;$G6)*(LZ6&lt;MA6),"")</f>
        <v/>
      </c>
      <c r="MD6" s="606" t="str">
        <f>IF((MC6&lt;&gt;""),IF(OR($F6&lt;&gt;$G6,PrSettings!$M$4="●"),(($F6-$G6)=(LZ6-MA6))*1,0),"")</f>
        <v/>
      </c>
      <c r="ME6" s="606" t="str">
        <f t="shared" ref="ME6:ME11" si="103">IF((MC6&lt;&gt;""),($F6=LZ6)*($G6=MA6),"")</f>
        <v/>
      </c>
      <c r="MF6" s="606" t="str">
        <f>IF(MC6&lt;&gt;"",IF(ABS($F6-$G6)&gt;=PrSettings!$M$7,(ABS($F6-$G6-LZ6+MA6)&lt;=1)*1,IF(AND(MC6,$F6=$G6,$F6&gt;=PrSettings!$M$6),(ABS(LZ6-$F6)&lt;=1)*1,IF(AND(MC6,$F6+$G6&gt;=PrSettings!$M$8),(ABS(LZ6-$F6)+ABS(MA6-$G6)&lt;=1)*1,""))),"")</f>
        <v/>
      </c>
      <c r="MG6" s="617"/>
    </row>
    <row r="7" spans="2:345" x14ac:dyDescent="0.25">
      <c r="B7" s="605">
        <f>INDEX(Groups!$C$7:$C$25,MATCH(C7,Groups!$D$7:$D$25,0))</f>
        <v>9</v>
      </c>
      <c r="C7" s="646" t="str">
        <f>GrpA!$B$5</f>
        <v>Schweiz</v>
      </c>
      <c r="D7" s="606">
        <f>INDEX(Groups!$C$7:$C$25,MATCH(E7,Groups!$D$7:$D$25,0))</f>
        <v>26</v>
      </c>
      <c r="E7" s="646" t="str">
        <f>GrpA!$D$5</f>
        <v>Norwegen</v>
      </c>
      <c r="F7" s="649">
        <f>GrpA!$E$5</f>
        <v>1</v>
      </c>
      <c r="G7" s="650">
        <f>GrpA!$G$5</f>
        <v>2</v>
      </c>
      <c r="I7" s="605">
        <f t="shared" si="0"/>
        <v>9</v>
      </c>
      <c r="J7" s="646" t="str">
        <f>GrpA!$B$5</f>
        <v>Schweiz</v>
      </c>
      <c r="K7" s="606">
        <f t="shared" si="26"/>
        <v>26</v>
      </c>
      <c r="L7" s="646" t="str">
        <f>GrpA!$D$5</f>
        <v>Norwegen</v>
      </c>
      <c r="M7" s="643"/>
      <c r="N7" s="643"/>
      <c r="O7" s="615"/>
      <c r="P7" s="606" t="str">
        <f t="shared" si="27"/>
        <v/>
      </c>
      <c r="Q7" s="606" t="str">
        <f>IF((P7&lt;&gt;""),IF(OR($F7&lt;&gt;$G7,PrSettings!$M$4="●"),(($F7-$G7)=(M7-N7))*1,0),"")</f>
        <v/>
      </c>
      <c r="R7" s="606" t="str">
        <f t="shared" si="28"/>
        <v/>
      </c>
      <c r="S7" s="606" t="str">
        <f>IF(P7&lt;&gt;"",IF(ABS($F7-$G7)&gt;=PrSettings!$M$7,(ABS($F7-$G7-M7+N7)&lt;=1)*1,IF(AND(P7,$F7=$G7,$F7&gt;=PrSettings!$M$6),(ABS(M7-$F7)&lt;=1)*1,IF(AND(P7,$F7+$G7&gt;=PrSettings!$M$8),(ABS(M7-$F7)+ABS(N7-$G7)&lt;=1)*1,""))),"")</f>
        <v/>
      </c>
      <c r="T7" s="618"/>
      <c r="V7" s="605">
        <f t="shared" si="1"/>
        <v>9</v>
      </c>
      <c r="W7" s="646" t="str">
        <f>GrpA!$B$5</f>
        <v>Schweiz</v>
      </c>
      <c r="X7" s="606">
        <f t="shared" si="29"/>
        <v>26</v>
      </c>
      <c r="Y7" s="646" t="str">
        <f>GrpA!$D$5</f>
        <v>Norwegen</v>
      </c>
      <c r="Z7" s="643"/>
      <c r="AA7" s="643"/>
      <c r="AB7" s="615"/>
      <c r="AC7" s="606" t="str">
        <f t="shared" si="30"/>
        <v/>
      </c>
      <c r="AD7" s="606" t="str">
        <f>IF((AC7&lt;&gt;""),IF(OR($F7&lt;&gt;$G7,PrSettings!$M$4="●"),(($F7-$G7)=(Z7-AA7))*1,0),"")</f>
        <v/>
      </c>
      <c r="AE7" s="606" t="str">
        <f t="shared" si="31"/>
        <v/>
      </c>
      <c r="AF7" s="606" t="str">
        <f>IF(AC7&lt;&gt;"",IF(ABS($F7-$G7)&gt;=PrSettings!$M$7,(ABS($F7-$G7-Z7+AA7)&lt;=1)*1,IF(AND(AC7,$F7=$G7,$F7&gt;=PrSettings!$M$6),(ABS(Z7-$F7)&lt;=1)*1,IF(AND(AC7,$F7+$G7&gt;=PrSettings!$M$8),(ABS(Z7-$F7)+ABS(AA7-$G7)&lt;=1)*1,""))),"")</f>
        <v/>
      </c>
      <c r="AG7" s="618"/>
      <c r="AI7" s="605">
        <f t="shared" si="2"/>
        <v>9</v>
      </c>
      <c r="AJ7" s="646" t="str">
        <f>GrpA!$B$5</f>
        <v>Schweiz</v>
      </c>
      <c r="AK7" s="606">
        <f t="shared" si="32"/>
        <v>26</v>
      </c>
      <c r="AL7" s="646" t="str">
        <f>GrpA!$D$5</f>
        <v>Norwegen</v>
      </c>
      <c r="AM7" s="643"/>
      <c r="AN7" s="643"/>
      <c r="AO7" s="615"/>
      <c r="AP7" s="606" t="str">
        <f t="shared" si="33"/>
        <v/>
      </c>
      <c r="AQ7" s="606" t="str">
        <f>IF((AP7&lt;&gt;""),IF(OR($F7&lt;&gt;$G7,PrSettings!$M$4="●"),(($F7-$G7)=(AM7-AN7))*1,0),"")</f>
        <v/>
      </c>
      <c r="AR7" s="606" t="str">
        <f t="shared" si="34"/>
        <v/>
      </c>
      <c r="AS7" s="606" t="str">
        <f>IF(AP7&lt;&gt;"",IF(ABS($F7-$G7)&gt;=PrSettings!$M$7,(ABS($F7-$G7-AM7+AN7)&lt;=1)*1,IF(AND(AP7,$F7=$G7,$F7&gt;=PrSettings!$M$6),(ABS(AM7-$F7)&lt;=1)*1,IF(AND(AP7,$F7+$G7&gt;=PrSettings!$M$8),(ABS(AM7-$F7)+ABS(AN7-$G7)&lt;=1)*1,""))),"")</f>
        <v/>
      </c>
      <c r="AT7" s="618"/>
      <c r="AV7" s="605">
        <f t="shared" si="3"/>
        <v>9</v>
      </c>
      <c r="AW7" s="646" t="str">
        <f>GrpA!$B$5</f>
        <v>Schweiz</v>
      </c>
      <c r="AX7" s="606">
        <f t="shared" si="35"/>
        <v>26</v>
      </c>
      <c r="AY7" s="646" t="str">
        <f>GrpA!$D$5</f>
        <v>Norwegen</v>
      </c>
      <c r="AZ7" s="643"/>
      <c r="BA7" s="643"/>
      <c r="BB7" s="615"/>
      <c r="BC7" s="606" t="str">
        <f t="shared" si="36"/>
        <v/>
      </c>
      <c r="BD7" s="606" t="str">
        <f>IF((BC7&lt;&gt;""),IF(OR($F7&lt;&gt;$G7,PrSettings!$M$4="●"),(($F7-$G7)=(AZ7-BA7))*1,0),"")</f>
        <v/>
      </c>
      <c r="BE7" s="606" t="str">
        <f t="shared" si="37"/>
        <v/>
      </c>
      <c r="BF7" s="606" t="str">
        <f>IF(BC7&lt;&gt;"",IF(ABS($F7-$G7)&gt;=PrSettings!$M$7,(ABS($F7-$G7-AZ7+BA7)&lt;=1)*1,IF(AND(BC7,$F7=$G7,$F7&gt;=PrSettings!$M$6),(ABS(AZ7-$F7)&lt;=1)*1,IF(AND(BC7,$F7+$G7&gt;=PrSettings!$M$8),(ABS(AZ7-$F7)+ABS(BA7-$G7)&lt;=1)*1,""))),"")</f>
        <v/>
      </c>
      <c r="BG7" s="618"/>
      <c r="BI7" s="605">
        <f t="shared" si="4"/>
        <v>9</v>
      </c>
      <c r="BJ7" s="646" t="str">
        <f>GrpA!$B$5</f>
        <v>Schweiz</v>
      </c>
      <c r="BK7" s="606">
        <f t="shared" si="38"/>
        <v>26</v>
      </c>
      <c r="BL7" s="646" t="str">
        <f>GrpA!$D$5</f>
        <v>Norwegen</v>
      </c>
      <c r="BM7" s="643"/>
      <c r="BN7" s="643"/>
      <c r="BO7" s="615"/>
      <c r="BP7" s="606" t="str">
        <f t="shared" si="39"/>
        <v/>
      </c>
      <c r="BQ7" s="606" t="str">
        <f>IF((BP7&lt;&gt;""),IF(OR($F7&lt;&gt;$G7,PrSettings!$M$4="●"),(($F7-$G7)=(BM7-BN7))*1,0),"")</f>
        <v/>
      </c>
      <c r="BR7" s="606" t="str">
        <f t="shared" si="40"/>
        <v/>
      </c>
      <c r="BS7" s="606" t="str">
        <f>IF(BP7&lt;&gt;"",IF(ABS($F7-$G7)&gt;=PrSettings!$M$7,(ABS($F7-$G7-BM7+BN7)&lt;=1)*1,IF(AND(BP7,$F7=$G7,$F7&gt;=PrSettings!$M$6),(ABS(BM7-$F7)&lt;=1)*1,IF(AND(BP7,$F7+$G7&gt;=PrSettings!$M$8),(ABS(BM7-$F7)+ABS(BN7-$G7)&lt;=1)*1,""))),"")</f>
        <v/>
      </c>
      <c r="BT7" s="618"/>
      <c r="BV7" s="605">
        <f t="shared" si="5"/>
        <v>9</v>
      </c>
      <c r="BW7" s="646" t="str">
        <f>GrpA!$B$5</f>
        <v>Schweiz</v>
      </c>
      <c r="BX7" s="606">
        <f t="shared" si="41"/>
        <v>26</v>
      </c>
      <c r="BY7" s="646" t="str">
        <f>GrpA!$D$5</f>
        <v>Norwegen</v>
      </c>
      <c r="BZ7" s="643"/>
      <c r="CA7" s="643"/>
      <c r="CB7" s="615"/>
      <c r="CC7" s="606" t="str">
        <f t="shared" si="42"/>
        <v/>
      </c>
      <c r="CD7" s="606" t="str">
        <f>IF((CC7&lt;&gt;""),IF(OR($F7&lt;&gt;$G7,PrSettings!$M$4="●"),(($F7-$G7)=(BZ7-CA7))*1,0),"")</f>
        <v/>
      </c>
      <c r="CE7" s="606" t="str">
        <f t="shared" si="43"/>
        <v/>
      </c>
      <c r="CF7" s="606" t="str">
        <f>IF(CC7&lt;&gt;"",IF(ABS($F7-$G7)&gt;=PrSettings!$M$7,(ABS($F7-$G7-BZ7+CA7)&lt;=1)*1,IF(AND(CC7,$F7=$G7,$F7&gt;=PrSettings!$M$6),(ABS(BZ7-$F7)&lt;=1)*1,IF(AND(CC7,$F7+$G7&gt;=PrSettings!$M$8),(ABS(BZ7-$F7)+ABS(CA7-$G7)&lt;=1)*1,""))),"")</f>
        <v/>
      </c>
      <c r="CG7" s="618"/>
      <c r="CI7" s="605">
        <f t="shared" si="6"/>
        <v>9</v>
      </c>
      <c r="CJ7" s="646" t="str">
        <f>GrpA!$B$5</f>
        <v>Schweiz</v>
      </c>
      <c r="CK7" s="606">
        <f t="shared" si="44"/>
        <v>26</v>
      </c>
      <c r="CL7" s="646" t="str">
        <f>GrpA!$D$5</f>
        <v>Norwegen</v>
      </c>
      <c r="CM7" s="643"/>
      <c r="CN7" s="643"/>
      <c r="CO7" s="615"/>
      <c r="CP7" s="606" t="str">
        <f t="shared" si="45"/>
        <v/>
      </c>
      <c r="CQ7" s="606" t="str">
        <f>IF((CP7&lt;&gt;""),IF(OR($F7&lt;&gt;$G7,PrSettings!$M$4="●"),(($F7-$G7)=(CM7-CN7))*1,0),"")</f>
        <v/>
      </c>
      <c r="CR7" s="606" t="str">
        <f t="shared" si="46"/>
        <v/>
      </c>
      <c r="CS7" s="606" t="str">
        <f>IF(CP7&lt;&gt;"",IF(ABS($F7-$G7)&gt;=PrSettings!$M$7,(ABS($F7-$G7-CM7+CN7)&lt;=1)*1,IF(AND(CP7,$F7=$G7,$F7&gt;=PrSettings!$M$6),(ABS(CM7-$F7)&lt;=1)*1,IF(AND(CP7,$F7+$G7&gt;=PrSettings!$M$8),(ABS(CM7-$F7)+ABS(CN7-$G7)&lt;=1)*1,""))),"")</f>
        <v/>
      </c>
      <c r="CT7" s="618"/>
      <c r="CV7" s="605">
        <f t="shared" si="7"/>
        <v>9</v>
      </c>
      <c r="CW7" s="646" t="str">
        <f>GrpA!$B$5</f>
        <v>Schweiz</v>
      </c>
      <c r="CX7" s="606">
        <f t="shared" si="47"/>
        <v>26</v>
      </c>
      <c r="CY7" s="646" t="str">
        <f>GrpA!$D$5</f>
        <v>Norwegen</v>
      </c>
      <c r="CZ7" s="643"/>
      <c r="DA7" s="643"/>
      <c r="DB7" s="615"/>
      <c r="DC7" s="606" t="str">
        <f t="shared" si="48"/>
        <v/>
      </c>
      <c r="DD7" s="606" t="str">
        <f>IF((DC7&lt;&gt;""),IF(OR($F7&lt;&gt;$G7,PrSettings!$M$4="●"),(($F7-$G7)=(CZ7-DA7))*1,0),"")</f>
        <v/>
      </c>
      <c r="DE7" s="606" t="str">
        <f t="shared" si="49"/>
        <v/>
      </c>
      <c r="DF7" s="606" t="str">
        <f>IF(DC7&lt;&gt;"",IF(ABS($F7-$G7)&gt;=PrSettings!$M$7,(ABS($F7-$G7-CZ7+DA7)&lt;=1)*1,IF(AND(DC7,$F7=$G7,$F7&gt;=PrSettings!$M$6),(ABS(CZ7-$F7)&lt;=1)*1,IF(AND(DC7,$F7+$G7&gt;=PrSettings!$M$8),(ABS(CZ7-$F7)+ABS(DA7-$G7)&lt;=1)*1,""))),"")</f>
        <v/>
      </c>
      <c r="DG7" s="618"/>
      <c r="DI7" s="605">
        <f t="shared" si="8"/>
        <v>9</v>
      </c>
      <c r="DJ7" s="646" t="str">
        <f>GrpA!$B$5</f>
        <v>Schweiz</v>
      </c>
      <c r="DK7" s="606">
        <f t="shared" si="50"/>
        <v>26</v>
      </c>
      <c r="DL7" s="646" t="str">
        <f>GrpA!$D$5</f>
        <v>Norwegen</v>
      </c>
      <c r="DM7" s="643"/>
      <c r="DN7" s="643"/>
      <c r="DO7" s="615"/>
      <c r="DP7" s="606" t="str">
        <f t="shared" si="51"/>
        <v/>
      </c>
      <c r="DQ7" s="606" t="str">
        <f>IF((DP7&lt;&gt;""),IF(OR($F7&lt;&gt;$G7,PrSettings!$M$4="●"),(($F7-$G7)=(DM7-DN7))*1,0),"")</f>
        <v/>
      </c>
      <c r="DR7" s="606" t="str">
        <f t="shared" si="52"/>
        <v/>
      </c>
      <c r="DS7" s="606" t="str">
        <f>IF(DP7&lt;&gt;"",IF(ABS($F7-$G7)&gt;=PrSettings!$M$7,(ABS($F7-$G7-DM7+DN7)&lt;=1)*1,IF(AND(DP7,$F7=$G7,$F7&gt;=PrSettings!$M$6),(ABS(DM7-$F7)&lt;=1)*1,IF(AND(DP7,$F7+$G7&gt;=PrSettings!$M$8),(ABS(DM7-$F7)+ABS(DN7-$G7)&lt;=1)*1,""))),"")</f>
        <v/>
      </c>
      <c r="DT7" s="618"/>
      <c r="DV7" s="605">
        <f t="shared" si="9"/>
        <v>9</v>
      </c>
      <c r="DW7" s="646" t="str">
        <f>GrpA!$B$5</f>
        <v>Schweiz</v>
      </c>
      <c r="DX7" s="606">
        <f t="shared" si="53"/>
        <v>26</v>
      </c>
      <c r="DY7" s="646" t="str">
        <f>GrpA!$D$5</f>
        <v>Norwegen</v>
      </c>
      <c r="DZ7" s="643"/>
      <c r="EA7" s="643"/>
      <c r="EB7" s="615"/>
      <c r="EC7" s="606" t="str">
        <f t="shared" si="54"/>
        <v/>
      </c>
      <c r="ED7" s="606" t="str">
        <f>IF((EC7&lt;&gt;""),IF(OR($F7&lt;&gt;$G7,PrSettings!$M$4="●"),(($F7-$G7)=(DZ7-EA7))*1,0),"")</f>
        <v/>
      </c>
      <c r="EE7" s="606" t="str">
        <f t="shared" si="55"/>
        <v/>
      </c>
      <c r="EF7" s="606" t="str">
        <f>IF(EC7&lt;&gt;"",IF(ABS($F7-$G7)&gt;=PrSettings!$M$7,(ABS($F7-$G7-DZ7+EA7)&lt;=1)*1,IF(AND(EC7,$F7=$G7,$F7&gt;=PrSettings!$M$6),(ABS(DZ7-$F7)&lt;=1)*1,IF(AND(EC7,$F7+$G7&gt;=PrSettings!$M$8),(ABS(DZ7-$F7)+ABS(EA7-$G7)&lt;=1)*1,""))),"")</f>
        <v/>
      </c>
      <c r="EG7" s="618"/>
      <c r="EI7" s="605">
        <f t="shared" si="10"/>
        <v>9</v>
      </c>
      <c r="EJ7" s="646" t="str">
        <f>GrpA!$B$5</f>
        <v>Schweiz</v>
      </c>
      <c r="EK7" s="606">
        <f t="shared" si="56"/>
        <v>26</v>
      </c>
      <c r="EL7" s="646" t="str">
        <f>GrpA!$D$5</f>
        <v>Norwegen</v>
      </c>
      <c r="EM7" s="643"/>
      <c r="EN7" s="643"/>
      <c r="EO7" s="615"/>
      <c r="EP7" s="606" t="str">
        <f t="shared" si="57"/>
        <v/>
      </c>
      <c r="EQ7" s="606" t="str">
        <f>IF((EP7&lt;&gt;""),IF(OR($F7&lt;&gt;$G7,PrSettings!$M$4="●"),(($F7-$G7)=(EM7-EN7))*1,0),"")</f>
        <v/>
      </c>
      <c r="ER7" s="606" t="str">
        <f t="shared" si="58"/>
        <v/>
      </c>
      <c r="ES7" s="606" t="str">
        <f>IF(EP7&lt;&gt;"",IF(ABS($F7-$G7)&gt;=PrSettings!$M$7,(ABS($F7-$G7-EM7+EN7)&lt;=1)*1,IF(AND(EP7,$F7=$G7,$F7&gt;=PrSettings!$M$6),(ABS(EM7-$F7)&lt;=1)*1,IF(AND(EP7,$F7+$G7&gt;=PrSettings!$M$8),(ABS(EM7-$F7)+ABS(EN7-$G7)&lt;=1)*1,""))),"")</f>
        <v/>
      </c>
      <c r="ET7" s="618"/>
      <c r="EV7" s="605">
        <f t="shared" si="11"/>
        <v>9</v>
      </c>
      <c r="EW7" s="646" t="str">
        <f>GrpA!$B$5</f>
        <v>Schweiz</v>
      </c>
      <c r="EX7" s="606">
        <f t="shared" si="59"/>
        <v>26</v>
      </c>
      <c r="EY7" s="646" t="str">
        <f>GrpA!$D$5</f>
        <v>Norwegen</v>
      </c>
      <c r="EZ7" s="643"/>
      <c r="FA7" s="643"/>
      <c r="FB7" s="615"/>
      <c r="FC7" s="606" t="str">
        <f t="shared" si="60"/>
        <v/>
      </c>
      <c r="FD7" s="606" t="str">
        <f>IF((FC7&lt;&gt;""),IF(OR($F7&lt;&gt;$G7,PrSettings!$M$4="●"),(($F7-$G7)=(EZ7-FA7))*1,0),"")</f>
        <v/>
      </c>
      <c r="FE7" s="606" t="str">
        <f t="shared" si="61"/>
        <v/>
      </c>
      <c r="FF7" s="606" t="str">
        <f>IF(FC7&lt;&gt;"",IF(ABS($F7-$G7)&gt;=PrSettings!$M$7,(ABS($F7-$G7-EZ7+FA7)&lt;=1)*1,IF(AND(FC7,$F7=$G7,$F7&gt;=PrSettings!$M$6),(ABS(EZ7-$F7)&lt;=1)*1,IF(AND(FC7,$F7+$G7&gt;=PrSettings!$M$8),(ABS(EZ7-$F7)+ABS(FA7-$G7)&lt;=1)*1,""))),"")</f>
        <v/>
      </c>
      <c r="FG7" s="618"/>
      <c r="FI7" s="605">
        <f t="shared" si="12"/>
        <v>9</v>
      </c>
      <c r="FJ7" s="646" t="str">
        <f>GrpA!$B$5</f>
        <v>Schweiz</v>
      </c>
      <c r="FK7" s="606">
        <f t="shared" si="62"/>
        <v>26</v>
      </c>
      <c r="FL7" s="646" t="str">
        <f>GrpA!$D$5</f>
        <v>Norwegen</v>
      </c>
      <c r="FM7" s="643"/>
      <c r="FN7" s="643"/>
      <c r="FO7" s="615"/>
      <c r="FP7" s="606" t="str">
        <f t="shared" si="63"/>
        <v/>
      </c>
      <c r="FQ7" s="606" t="str">
        <f>IF((FP7&lt;&gt;""),IF(OR($F7&lt;&gt;$G7,PrSettings!$M$4="●"),(($F7-$G7)=(FM7-FN7))*1,0),"")</f>
        <v/>
      </c>
      <c r="FR7" s="606" t="str">
        <f t="shared" si="64"/>
        <v/>
      </c>
      <c r="FS7" s="606" t="str">
        <f>IF(FP7&lt;&gt;"",IF(ABS($F7-$G7)&gt;=PrSettings!$M$7,(ABS($F7-$G7-FM7+FN7)&lt;=1)*1,IF(AND(FP7,$F7=$G7,$F7&gt;=PrSettings!$M$6),(ABS(FM7-$F7)&lt;=1)*1,IF(AND(FP7,$F7+$G7&gt;=PrSettings!$M$8),(ABS(FM7-$F7)+ABS(FN7-$G7)&lt;=1)*1,""))),"")</f>
        <v/>
      </c>
      <c r="FT7" s="618"/>
      <c r="FV7" s="605">
        <f t="shared" si="13"/>
        <v>9</v>
      </c>
      <c r="FW7" s="646" t="str">
        <f>GrpA!$B$5</f>
        <v>Schweiz</v>
      </c>
      <c r="FX7" s="606">
        <f t="shared" si="65"/>
        <v>26</v>
      </c>
      <c r="FY7" s="646" t="str">
        <f>GrpA!$D$5</f>
        <v>Norwegen</v>
      </c>
      <c r="FZ7" s="643"/>
      <c r="GA7" s="643"/>
      <c r="GB7" s="615"/>
      <c r="GC7" s="606" t="str">
        <f t="shared" si="66"/>
        <v/>
      </c>
      <c r="GD7" s="606" t="str">
        <f>IF((GC7&lt;&gt;""),IF(OR($F7&lt;&gt;$G7,PrSettings!$M$4="●"),(($F7-$G7)=(FZ7-GA7))*1,0),"")</f>
        <v/>
      </c>
      <c r="GE7" s="606" t="str">
        <f t="shared" si="67"/>
        <v/>
      </c>
      <c r="GF7" s="606" t="str">
        <f>IF(GC7&lt;&gt;"",IF(ABS($F7-$G7)&gt;=PrSettings!$M$7,(ABS($F7-$G7-FZ7+GA7)&lt;=1)*1,IF(AND(GC7,$F7=$G7,$F7&gt;=PrSettings!$M$6),(ABS(FZ7-$F7)&lt;=1)*1,IF(AND(GC7,$F7+$G7&gt;=PrSettings!$M$8),(ABS(FZ7-$F7)+ABS(GA7-$G7)&lt;=1)*1,""))),"")</f>
        <v/>
      </c>
      <c r="GG7" s="618"/>
      <c r="GI7" s="605">
        <f t="shared" si="14"/>
        <v>9</v>
      </c>
      <c r="GJ7" s="646" t="str">
        <f>GrpA!$B$5</f>
        <v>Schweiz</v>
      </c>
      <c r="GK7" s="606">
        <f t="shared" si="68"/>
        <v>26</v>
      </c>
      <c r="GL7" s="646" t="str">
        <f>GrpA!$D$5</f>
        <v>Norwegen</v>
      </c>
      <c r="GM7" s="643"/>
      <c r="GN7" s="643"/>
      <c r="GO7" s="615"/>
      <c r="GP7" s="606" t="str">
        <f t="shared" si="69"/>
        <v/>
      </c>
      <c r="GQ7" s="606" t="str">
        <f>IF((GP7&lt;&gt;""),IF(OR($F7&lt;&gt;$G7,PrSettings!$M$4="●"),(($F7-$G7)=(GM7-GN7))*1,0),"")</f>
        <v/>
      </c>
      <c r="GR7" s="606" t="str">
        <f t="shared" si="70"/>
        <v/>
      </c>
      <c r="GS7" s="606" t="str">
        <f>IF(GP7&lt;&gt;"",IF(ABS($F7-$G7)&gt;=PrSettings!$M$7,(ABS($F7-$G7-GM7+GN7)&lt;=1)*1,IF(AND(GP7,$F7=$G7,$F7&gt;=PrSettings!$M$6),(ABS(GM7-$F7)&lt;=1)*1,IF(AND(GP7,$F7+$G7&gt;=PrSettings!$M$8),(ABS(GM7-$F7)+ABS(GN7-$G7)&lt;=1)*1,""))),"")</f>
        <v/>
      </c>
      <c r="GT7" s="618"/>
      <c r="GV7" s="605">
        <f t="shared" si="15"/>
        <v>9</v>
      </c>
      <c r="GW7" s="646" t="str">
        <f>GrpA!$B$5</f>
        <v>Schweiz</v>
      </c>
      <c r="GX7" s="606">
        <f t="shared" si="71"/>
        <v>26</v>
      </c>
      <c r="GY7" s="646" t="str">
        <f>GrpA!$D$5</f>
        <v>Norwegen</v>
      </c>
      <c r="GZ7" s="643"/>
      <c r="HA7" s="643"/>
      <c r="HB7" s="615"/>
      <c r="HC7" s="606" t="str">
        <f t="shared" si="72"/>
        <v/>
      </c>
      <c r="HD7" s="606" t="str">
        <f>IF((HC7&lt;&gt;""),IF(OR($F7&lt;&gt;$G7,PrSettings!$M$4="●"),(($F7-$G7)=(GZ7-HA7))*1,0),"")</f>
        <v/>
      </c>
      <c r="HE7" s="606" t="str">
        <f t="shared" si="73"/>
        <v/>
      </c>
      <c r="HF7" s="606" t="str">
        <f>IF(HC7&lt;&gt;"",IF(ABS($F7-$G7)&gt;=PrSettings!$M$7,(ABS($F7-$G7-GZ7+HA7)&lt;=1)*1,IF(AND(HC7,$F7=$G7,$F7&gt;=PrSettings!$M$6),(ABS(GZ7-$F7)&lt;=1)*1,IF(AND(HC7,$F7+$G7&gt;=PrSettings!$M$8),(ABS(GZ7-$F7)+ABS(HA7-$G7)&lt;=1)*1,""))),"")</f>
        <v/>
      </c>
      <c r="HG7" s="618"/>
      <c r="HI7" s="605">
        <f t="shared" si="16"/>
        <v>9</v>
      </c>
      <c r="HJ7" s="646" t="str">
        <f>GrpA!$B$5</f>
        <v>Schweiz</v>
      </c>
      <c r="HK7" s="606">
        <f t="shared" si="74"/>
        <v>26</v>
      </c>
      <c r="HL7" s="646" t="str">
        <f>GrpA!$D$5</f>
        <v>Norwegen</v>
      </c>
      <c r="HM7" s="643"/>
      <c r="HN7" s="643"/>
      <c r="HO7" s="615"/>
      <c r="HP7" s="606" t="str">
        <f t="shared" si="75"/>
        <v/>
      </c>
      <c r="HQ7" s="606" t="str">
        <f>IF((HP7&lt;&gt;""),IF(OR($F7&lt;&gt;$G7,PrSettings!$M$4="●"),(($F7-$G7)=(HM7-HN7))*1,0),"")</f>
        <v/>
      </c>
      <c r="HR7" s="606" t="str">
        <f t="shared" si="76"/>
        <v/>
      </c>
      <c r="HS7" s="606" t="str">
        <f>IF(HP7&lt;&gt;"",IF(ABS($F7-$G7)&gt;=PrSettings!$M$7,(ABS($F7-$G7-HM7+HN7)&lt;=1)*1,IF(AND(HP7,$F7=$G7,$F7&gt;=PrSettings!$M$6),(ABS(HM7-$F7)&lt;=1)*1,IF(AND(HP7,$F7+$G7&gt;=PrSettings!$M$8),(ABS(HM7-$F7)+ABS(HN7-$G7)&lt;=1)*1,""))),"")</f>
        <v/>
      </c>
      <c r="HT7" s="618"/>
      <c r="HV7" s="605">
        <f t="shared" si="17"/>
        <v>9</v>
      </c>
      <c r="HW7" s="646" t="str">
        <f>GrpA!$B$5</f>
        <v>Schweiz</v>
      </c>
      <c r="HX7" s="606">
        <f t="shared" si="77"/>
        <v>26</v>
      </c>
      <c r="HY7" s="646" t="str">
        <f>GrpA!$D$5</f>
        <v>Norwegen</v>
      </c>
      <c r="HZ7" s="643"/>
      <c r="IA7" s="643"/>
      <c r="IB7" s="615"/>
      <c r="IC7" s="606" t="str">
        <f t="shared" si="78"/>
        <v/>
      </c>
      <c r="ID7" s="606" t="str">
        <f>IF((IC7&lt;&gt;""),IF(OR($F7&lt;&gt;$G7,PrSettings!$M$4="●"),(($F7-$G7)=(HZ7-IA7))*1,0),"")</f>
        <v/>
      </c>
      <c r="IE7" s="606" t="str">
        <f t="shared" si="79"/>
        <v/>
      </c>
      <c r="IF7" s="606" t="str">
        <f>IF(IC7&lt;&gt;"",IF(ABS($F7-$G7)&gt;=PrSettings!$M$7,(ABS($F7-$G7-HZ7+IA7)&lt;=1)*1,IF(AND(IC7,$F7=$G7,$F7&gt;=PrSettings!$M$6),(ABS(HZ7-$F7)&lt;=1)*1,IF(AND(IC7,$F7+$G7&gt;=PrSettings!$M$8),(ABS(HZ7-$F7)+ABS(IA7-$G7)&lt;=1)*1,""))),"")</f>
        <v/>
      </c>
      <c r="IG7" s="618"/>
      <c r="II7" s="605">
        <f t="shared" si="18"/>
        <v>9</v>
      </c>
      <c r="IJ7" s="646" t="str">
        <f>GrpA!$B$5</f>
        <v>Schweiz</v>
      </c>
      <c r="IK7" s="606">
        <f t="shared" si="80"/>
        <v>26</v>
      </c>
      <c r="IL7" s="646" t="str">
        <f>GrpA!$D$5</f>
        <v>Norwegen</v>
      </c>
      <c r="IM7" s="643"/>
      <c r="IN7" s="643"/>
      <c r="IO7" s="615"/>
      <c r="IP7" s="606" t="str">
        <f t="shared" si="81"/>
        <v/>
      </c>
      <c r="IQ7" s="606" t="str">
        <f>IF((IP7&lt;&gt;""),IF(OR($F7&lt;&gt;$G7,PrSettings!$M$4="●"),(($F7-$G7)=(IM7-IN7))*1,0),"")</f>
        <v/>
      </c>
      <c r="IR7" s="606" t="str">
        <f t="shared" si="82"/>
        <v/>
      </c>
      <c r="IS7" s="606" t="str">
        <f>IF(IP7&lt;&gt;"",IF(ABS($F7-$G7)&gt;=PrSettings!$M$7,(ABS($F7-$G7-IM7+IN7)&lt;=1)*1,IF(AND(IP7,$F7=$G7,$F7&gt;=PrSettings!$M$6),(ABS(IM7-$F7)&lt;=1)*1,IF(AND(IP7,$F7+$G7&gt;=PrSettings!$M$8),(ABS(IM7-$F7)+ABS(IN7-$G7)&lt;=1)*1,""))),"")</f>
        <v/>
      </c>
      <c r="IT7" s="618"/>
      <c r="IV7" s="605">
        <f t="shared" si="19"/>
        <v>9</v>
      </c>
      <c r="IW7" s="646" t="str">
        <f>GrpA!$B$5</f>
        <v>Schweiz</v>
      </c>
      <c r="IX7" s="606">
        <f t="shared" si="83"/>
        <v>26</v>
      </c>
      <c r="IY7" s="646" t="str">
        <f>GrpA!$D$5</f>
        <v>Norwegen</v>
      </c>
      <c r="IZ7" s="643"/>
      <c r="JA7" s="643"/>
      <c r="JB7" s="615"/>
      <c r="JC7" s="606" t="str">
        <f t="shared" si="84"/>
        <v/>
      </c>
      <c r="JD7" s="606" t="str">
        <f>IF((JC7&lt;&gt;""),IF(OR($F7&lt;&gt;$G7,PrSettings!$M$4="●"),(($F7-$G7)=(IZ7-JA7))*1,0),"")</f>
        <v/>
      </c>
      <c r="JE7" s="606" t="str">
        <f t="shared" si="85"/>
        <v/>
      </c>
      <c r="JF7" s="606" t="str">
        <f>IF(JC7&lt;&gt;"",IF(ABS($F7-$G7)&gt;=PrSettings!$M$7,(ABS($F7-$G7-IZ7+JA7)&lt;=1)*1,IF(AND(JC7,$F7=$G7,$F7&gt;=PrSettings!$M$6),(ABS(IZ7-$F7)&lt;=1)*1,IF(AND(JC7,$F7+$G7&gt;=PrSettings!$M$8),(ABS(IZ7-$F7)+ABS(JA7-$G7)&lt;=1)*1,""))),"")</f>
        <v/>
      </c>
      <c r="JG7" s="618"/>
      <c r="JI7" s="605">
        <f t="shared" si="20"/>
        <v>9</v>
      </c>
      <c r="JJ7" s="646" t="str">
        <f>GrpA!$B$5</f>
        <v>Schweiz</v>
      </c>
      <c r="JK7" s="606">
        <f t="shared" si="86"/>
        <v>26</v>
      </c>
      <c r="JL7" s="646" t="str">
        <f>GrpA!$D$5</f>
        <v>Norwegen</v>
      </c>
      <c r="JM7" s="643"/>
      <c r="JN7" s="643"/>
      <c r="JO7" s="615"/>
      <c r="JP7" s="606" t="str">
        <f t="shared" si="87"/>
        <v/>
      </c>
      <c r="JQ7" s="606" t="str">
        <f>IF((JP7&lt;&gt;""),IF(OR($F7&lt;&gt;$G7,PrSettings!$M$4="●"),(($F7-$G7)=(JM7-JN7))*1,0),"")</f>
        <v/>
      </c>
      <c r="JR7" s="606" t="str">
        <f t="shared" si="88"/>
        <v/>
      </c>
      <c r="JS7" s="606" t="str">
        <f>IF(JP7&lt;&gt;"",IF(ABS($F7-$G7)&gt;=PrSettings!$M$7,(ABS($F7-$G7-JM7+JN7)&lt;=1)*1,IF(AND(JP7,$F7=$G7,$F7&gt;=PrSettings!$M$6),(ABS(JM7-$F7)&lt;=1)*1,IF(AND(JP7,$F7+$G7&gt;=PrSettings!$M$8),(ABS(JM7-$F7)+ABS(JN7-$G7)&lt;=1)*1,""))),"")</f>
        <v/>
      </c>
      <c r="JT7" s="618"/>
      <c r="JV7" s="605">
        <f t="shared" si="21"/>
        <v>9</v>
      </c>
      <c r="JW7" s="646" t="str">
        <f>GrpA!$B$5</f>
        <v>Schweiz</v>
      </c>
      <c r="JX7" s="606">
        <f t="shared" si="89"/>
        <v>26</v>
      </c>
      <c r="JY7" s="646" t="str">
        <f>GrpA!$D$5</f>
        <v>Norwegen</v>
      </c>
      <c r="JZ7" s="643"/>
      <c r="KA7" s="643"/>
      <c r="KB7" s="615"/>
      <c r="KC7" s="606" t="str">
        <f t="shared" si="90"/>
        <v/>
      </c>
      <c r="KD7" s="606" t="str">
        <f>IF((KC7&lt;&gt;""),IF(OR($F7&lt;&gt;$G7,PrSettings!$M$4="●"),(($F7-$G7)=(JZ7-KA7))*1,0),"")</f>
        <v/>
      </c>
      <c r="KE7" s="606" t="str">
        <f t="shared" si="91"/>
        <v/>
      </c>
      <c r="KF7" s="606" t="str">
        <f>IF(KC7&lt;&gt;"",IF(ABS($F7-$G7)&gt;=PrSettings!$M$7,(ABS($F7-$G7-JZ7+KA7)&lt;=1)*1,IF(AND(KC7,$F7=$G7,$F7&gt;=PrSettings!$M$6),(ABS(JZ7-$F7)&lt;=1)*1,IF(AND(KC7,$F7+$G7&gt;=PrSettings!$M$8),(ABS(JZ7-$F7)+ABS(KA7-$G7)&lt;=1)*1,""))),"")</f>
        <v/>
      </c>
      <c r="KG7" s="618"/>
      <c r="KI7" s="605">
        <f t="shared" si="22"/>
        <v>9</v>
      </c>
      <c r="KJ7" s="646" t="str">
        <f>GrpA!$B$5</f>
        <v>Schweiz</v>
      </c>
      <c r="KK7" s="606">
        <f t="shared" si="92"/>
        <v>26</v>
      </c>
      <c r="KL7" s="646" t="str">
        <f>GrpA!$D$5</f>
        <v>Norwegen</v>
      </c>
      <c r="KM7" s="643"/>
      <c r="KN7" s="643"/>
      <c r="KO7" s="615"/>
      <c r="KP7" s="606" t="str">
        <f t="shared" si="93"/>
        <v/>
      </c>
      <c r="KQ7" s="606" t="str">
        <f>IF((KP7&lt;&gt;""),IF(OR($F7&lt;&gt;$G7,PrSettings!$M$4="●"),(($F7-$G7)=(KM7-KN7))*1,0),"")</f>
        <v/>
      </c>
      <c r="KR7" s="606" t="str">
        <f t="shared" si="94"/>
        <v/>
      </c>
      <c r="KS7" s="606" t="str">
        <f>IF(KP7&lt;&gt;"",IF(ABS($F7-$G7)&gt;=PrSettings!$M$7,(ABS($F7-$G7-KM7+KN7)&lt;=1)*1,IF(AND(KP7,$F7=$G7,$F7&gt;=PrSettings!$M$6),(ABS(KM7-$F7)&lt;=1)*1,IF(AND(KP7,$F7+$G7&gt;=PrSettings!$M$8),(ABS(KM7-$F7)+ABS(KN7-$G7)&lt;=1)*1,""))),"")</f>
        <v/>
      </c>
      <c r="KT7" s="618"/>
      <c r="KV7" s="605">
        <f t="shared" si="23"/>
        <v>9</v>
      </c>
      <c r="KW7" s="646" t="str">
        <f>GrpA!$B$5</f>
        <v>Schweiz</v>
      </c>
      <c r="KX7" s="606">
        <f t="shared" si="95"/>
        <v>26</v>
      </c>
      <c r="KY7" s="646" t="str">
        <f>GrpA!$D$5</f>
        <v>Norwegen</v>
      </c>
      <c r="KZ7" s="643"/>
      <c r="LA7" s="643"/>
      <c r="LB7" s="615"/>
      <c r="LC7" s="606" t="str">
        <f t="shared" si="96"/>
        <v/>
      </c>
      <c r="LD7" s="606" t="str">
        <f>IF((LC7&lt;&gt;""),IF(OR($F7&lt;&gt;$G7,PrSettings!$M$4="●"),(($F7-$G7)=(KZ7-LA7))*1,0),"")</f>
        <v/>
      </c>
      <c r="LE7" s="606" t="str">
        <f t="shared" si="97"/>
        <v/>
      </c>
      <c r="LF7" s="606" t="str">
        <f>IF(LC7&lt;&gt;"",IF(ABS($F7-$G7)&gt;=PrSettings!$M$7,(ABS($F7-$G7-KZ7+LA7)&lt;=1)*1,IF(AND(LC7,$F7=$G7,$F7&gt;=PrSettings!$M$6),(ABS(KZ7-$F7)&lt;=1)*1,IF(AND(LC7,$F7+$G7&gt;=PrSettings!$M$8),(ABS(KZ7-$F7)+ABS(LA7-$G7)&lt;=1)*1,""))),"")</f>
        <v/>
      </c>
      <c r="LG7" s="618"/>
      <c r="LI7" s="605">
        <f t="shared" si="24"/>
        <v>9</v>
      </c>
      <c r="LJ7" s="646" t="str">
        <f>GrpA!$B$5</f>
        <v>Schweiz</v>
      </c>
      <c r="LK7" s="606">
        <f t="shared" si="98"/>
        <v>26</v>
      </c>
      <c r="LL7" s="646" t="str">
        <f>GrpA!$D$5</f>
        <v>Norwegen</v>
      </c>
      <c r="LM7" s="643"/>
      <c r="LN7" s="643"/>
      <c r="LO7" s="615"/>
      <c r="LP7" s="606" t="str">
        <f t="shared" si="99"/>
        <v/>
      </c>
      <c r="LQ7" s="606" t="str">
        <f>IF((LP7&lt;&gt;""),IF(OR($F7&lt;&gt;$G7,PrSettings!$M$4="●"),(($F7-$G7)=(LM7-LN7))*1,0),"")</f>
        <v/>
      </c>
      <c r="LR7" s="606" t="str">
        <f t="shared" si="100"/>
        <v/>
      </c>
      <c r="LS7" s="606" t="str">
        <f>IF(LP7&lt;&gt;"",IF(ABS($F7-$G7)&gt;=PrSettings!$M$7,(ABS($F7-$G7-LM7+LN7)&lt;=1)*1,IF(AND(LP7,$F7=$G7,$F7&gt;=PrSettings!$M$6),(ABS(LM7-$F7)&lt;=1)*1,IF(AND(LP7,$F7+$G7&gt;=PrSettings!$M$8),(ABS(LM7-$F7)+ABS(LN7-$G7)&lt;=1)*1,""))),"")</f>
        <v/>
      </c>
      <c r="LT7" s="618"/>
      <c r="LV7" s="605">
        <f t="shared" si="25"/>
        <v>9</v>
      </c>
      <c r="LW7" s="646" t="str">
        <f>GrpA!$B$5</f>
        <v>Schweiz</v>
      </c>
      <c r="LX7" s="606">
        <f t="shared" si="101"/>
        <v>26</v>
      </c>
      <c r="LY7" s="646" t="str">
        <f>GrpA!$D$5</f>
        <v>Norwegen</v>
      </c>
      <c r="LZ7" s="643"/>
      <c r="MA7" s="643"/>
      <c r="MB7" s="615"/>
      <c r="MC7" s="606" t="str">
        <f t="shared" si="102"/>
        <v/>
      </c>
      <c r="MD7" s="606" t="str">
        <f>IF((MC7&lt;&gt;""),IF(OR($F7&lt;&gt;$G7,PrSettings!$M$4="●"),(($F7-$G7)=(LZ7-MA7))*1,0),"")</f>
        <v/>
      </c>
      <c r="ME7" s="606" t="str">
        <f t="shared" si="103"/>
        <v/>
      </c>
      <c r="MF7" s="606" t="str">
        <f>IF(MC7&lt;&gt;"",IF(ABS($F7-$G7)&gt;=PrSettings!$M$7,(ABS($F7-$G7-LZ7+MA7)&lt;=1)*1,IF(AND(MC7,$F7=$G7,$F7&gt;=PrSettings!$M$6),(ABS(LZ7-$F7)&lt;=1)*1,IF(AND(MC7,$F7+$G7&gt;=PrSettings!$M$8),(ABS(LZ7-$F7)+ABS(MA7-$G7)&lt;=1)*1,""))),"")</f>
        <v/>
      </c>
      <c r="MG7" s="618"/>
    </row>
    <row r="8" spans="2:345" x14ac:dyDescent="0.25">
      <c r="B8" s="605">
        <f>INDEX(Groups!$C$7:$C$25,MATCH(C8,Groups!$D$7:$D$25,0))</f>
        <v>26</v>
      </c>
      <c r="C8" s="646" t="str">
        <f>GrpA!$B$6</f>
        <v>Norwegen</v>
      </c>
      <c r="D8" s="606">
        <f>INDEX(Groups!$C$7:$C$25,MATCH(E8,Groups!$D$7:$D$25,0))</f>
        <v>20</v>
      </c>
      <c r="E8" s="646" t="str">
        <f>GrpA!$D$6</f>
        <v>Finnland</v>
      </c>
      <c r="F8" s="649">
        <f>GrpA!$E$6</f>
        <v>2</v>
      </c>
      <c r="G8" s="650">
        <f>GrpA!$G$6</f>
        <v>1</v>
      </c>
      <c r="I8" s="605">
        <f t="shared" si="0"/>
        <v>26</v>
      </c>
      <c r="J8" s="646" t="str">
        <f>GrpA!$B$6</f>
        <v>Norwegen</v>
      </c>
      <c r="K8" s="606">
        <f t="shared" si="26"/>
        <v>20</v>
      </c>
      <c r="L8" s="646" t="str">
        <f>GrpA!$D$6</f>
        <v>Finnland</v>
      </c>
      <c r="M8" s="643"/>
      <c r="N8" s="643"/>
      <c r="O8" s="615"/>
      <c r="P8" s="606" t="str">
        <f t="shared" si="27"/>
        <v/>
      </c>
      <c r="Q8" s="606" t="str">
        <f>IF((P8&lt;&gt;""),IF(OR($F8&lt;&gt;$G8,PrSettings!$M$4="●"),(($F8-$G8)=(M8-N8))*1,0),"")</f>
        <v/>
      </c>
      <c r="R8" s="606" t="str">
        <f t="shared" si="28"/>
        <v/>
      </c>
      <c r="S8" s="606" t="str">
        <f>IF(P8&lt;&gt;"",IF(ABS($F8-$G8)&gt;=PrSettings!$M$7,(ABS($F8-$G8-M8+N8)&lt;=1)*1,IF(AND(P8,$F8=$G8,$F8&gt;=PrSettings!$M$6),(ABS(M8-$F8)&lt;=1)*1,IF(AND(P8,$F8+$G8&gt;=PrSettings!$M$8),(ABS(M8-$F8)+ABS(N8-$G8)&lt;=1)*1,""))),"")</f>
        <v/>
      </c>
      <c r="T8" s="618"/>
      <c r="V8" s="605">
        <f t="shared" si="1"/>
        <v>26</v>
      </c>
      <c r="W8" s="646" t="str">
        <f>GrpA!$B$6</f>
        <v>Norwegen</v>
      </c>
      <c r="X8" s="606">
        <f t="shared" si="29"/>
        <v>20</v>
      </c>
      <c r="Y8" s="646" t="str">
        <f>GrpA!$D$6</f>
        <v>Finnland</v>
      </c>
      <c r="Z8" s="643"/>
      <c r="AA8" s="643"/>
      <c r="AB8" s="615"/>
      <c r="AC8" s="606" t="str">
        <f t="shared" si="30"/>
        <v/>
      </c>
      <c r="AD8" s="606" t="str">
        <f>IF((AC8&lt;&gt;""),IF(OR($F8&lt;&gt;$G8,PrSettings!$M$4="●"),(($F8-$G8)=(Z8-AA8))*1,0),"")</f>
        <v/>
      </c>
      <c r="AE8" s="606" t="str">
        <f t="shared" si="31"/>
        <v/>
      </c>
      <c r="AF8" s="606" t="str">
        <f>IF(AC8&lt;&gt;"",IF(ABS($F8-$G8)&gt;=PrSettings!$M$7,(ABS($F8-$G8-Z8+AA8)&lt;=1)*1,IF(AND(AC8,$F8=$G8,$F8&gt;=PrSettings!$M$6),(ABS(Z8-$F8)&lt;=1)*1,IF(AND(AC8,$F8+$G8&gt;=PrSettings!$M$8),(ABS(Z8-$F8)+ABS(AA8-$G8)&lt;=1)*1,""))),"")</f>
        <v/>
      </c>
      <c r="AG8" s="618"/>
      <c r="AI8" s="605">
        <f t="shared" si="2"/>
        <v>26</v>
      </c>
      <c r="AJ8" s="646" t="str">
        <f>GrpA!$B$6</f>
        <v>Norwegen</v>
      </c>
      <c r="AK8" s="606">
        <f t="shared" si="32"/>
        <v>20</v>
      </c>
      <c r="AL8" s="646" t="str">
        <f>GrpA!$D$6</f>
        <v>Finnland</v>
      </c>
      <c r="AM8" s="643"/>
      <c r="AN8" s="643"/>
      <c r="AO8" s="615"/>
      <c r="AP8" s="606" t="str">
        <f t="shared" si="33"/>
        <v/>
      </c>
      <c r="AQ8" s="606" t="str">
        <f>IF((AP8&lt;&gt;""),IF(OR($F8&lt;&gt;$G8,PrSettings!$M$4="●"),(($F8-$G8)=(AM8-AN8))*1,0),"")</f>
        <v/>
      </c>
      <c r="AR8" s="606" t="str">
        <f t="shared" si="34"/>
        <v/>
      </c>
      <c r="AS8" s="606" t="str">
        <f>IF(AP8&lt;&gt;"",IF(ABS($F8-$G8)&gt;=PrSettings!$M$7,(ABS($F8-$G8-AM8+AN8)&lt;=1)*1,IF(AND(AP8,$F8=$G8,$F8&gt;=PrSettings!$M$6),(ABS(AM8-$F8)&lt;=1)*1,IF(AND(AP8,$F8+$G8&gt;=PrSettings!$M$8),(ABS(AM8-$F8)+ABS(AN8-$G8)&lt;=1)*1,""))),"")</f>
        <v/>
      </c>
      <c r="AT8" s="618"/>
      <c r="AV8" s="605">
        <f t="shared" si="3"/>
        <v>26</v>
      </c>
      <c r="AW8" s="646" t="str">
        <f>GrpA!$B$6</f>
        <v>Norwegen</v>
      </c>
      <c r="AX8" s="606">
        <f t="shared" si="35"/>
        <v>20</v>
      </c>
      <c r="AY8" s="646" t="str">
        <f>GrpA!$D$6</f>
        <v>Finnland</v>
      </c>
      <c r="AZ8" s="643"/>
      <c r="BA8" s="643"/>
      <c r="BB8" s="615"/>
      <c r="BC8" s="606" t="str">
        <f t="shared" si="36"/>
        <v/>
      </c>
      <c r="BD8" s="606" t="str">
        <f>IF((BC8&lt;&gt;""),IF(OR($F8&lt;&gt;$G8,PrSettings!$M$4="●"),(($F8-$G8)=(AZ8-BA8))*1,0),"")</f>
        <v/>
      </c>
      <c r="BE8" s="606" t="str">
        <f t="shared" si="37"/>
        <v/>
      </c>
      <c r="BF8" s="606" t="str">
        <f>IF(BC8&lt;&gt;"",IF(ABS($F8-$G8)&gt;=PrSettings!$M$7,(ABS($F8-$G8-AZ8+BA8)&lt;=1)*1,IF(AND(BC8,$F8=$G8,$F8&gt;=PrSettings!$M$6),(ABS(AZ8-$F8)&lt;=1)*1,IF(AND(BC8,$F8+$G8&gt;=PrSettings!$M$8),(ABS(AZ8-$F8)+ABS(BA8-$G8)&lt;=1)*1,""))),"")</f>
        <v/>
      </c>
      <c r="BG8" s="618"/>
      <c r="BI8" s="605">
        <f t="shared" si="4"/>
        <v>26</v>
      </c>
      <c r="BJ8" s="646" t="str">
        <f>GrpA!$B$6</f>
        <v>Norwegen</v>
      </c>
      <c r="BK8" s="606">
        <f t="shared" si="38"/>
        <v>20</v>
      </c>
      <c r="BL8" s="646" t="str">
        <f>GrpA!$D$6</f>
        <v>Finnland</v>
      </c>
      <c r="BM8" s="643"/>
      <c r="BN8" s="643"/>
      <c r="BO8" s="615"/>
      <c r="BP8" s="606" t="str">
        <f t="shared" si="39"/>
        <v/>
      </c>
      <c r="BQ8" s="606" t="str">
        <f>IF((BP8&lt;&gt;""),IF(OR($F8&lt;&gt;$G8,PrSettings!$M$4="●"),(($F8-$G8)=(BM8-BN8))*1,0),"")</f>
        <v/>
      </c>
      <c r="BR8" s="606" t="str">
        <f t="shared" si="40"/>
        <v/>
      </c>
      <c r="BS8" s="606" t="str">
        <f>IF(BP8&lt;&gt;"",IF(ABS($F8-$G8)&gt;=PrSettings!$M$7,(ABS($F8-$G8-BM8+BN8)&lt;=1)*1,IF(AND(BP8,$F8=$G8,$F8&gt;=PrSettings!$M$6),(ABS(BM8-$F8)&lt;=1)*1,IF(AND(BP8,$F8+$G8&gt;=PrSettings!$M$8),(ABS(BM8-$F8)+ABS(BN8-$G8)&lt;=1)*1,""))),"")</f>
        <v/>
      </c>
      <c r="BT8" s="618"/>
      <c r="BV8" s="605">
        <f t="shared" si="5"/>
        <v>26</v>
      </c>
      <c r="BW8" s="646" t="str">
        <f>GrpA!$B$6</f>
        <v>Norwegen</v>
      </c>
      <c r="BX8" s="606">
        <f t="shared" si="41"/>
        <v>20</v>
      </c>
      <c r="BY8" s="646" t="str">
        <f>GrpA!$D$6</f>
        <v>Finnland</v>
      </c>
      <c r="BZ8" s="643"/>
      <c r="CA8" s="643"/>
      <c r="CB8" s="615"/>
      <c r="CC8" s="606" t="str">
        <f t="shared" si="42"/>
        <v/>
      </c>
      <c r="CD8" s="606" t="str">
        <f>IF((CC8&lt;&gt;""),IF(OR($F8&lt;&gt;$G8,PrSettings!$M$4="●"),(($F8-$G8)=(BZ8-CA8))*1,0),"")</f>
        <v/>
      </c>
      <c r="CE8" s="606" t="str">
        <f t="shared" si="43"/>
        <v/>
      </c>
      <c r="CF8" s="606" t="str">
        <f>IF(CC8&lt;&gt;"",IF(ABS($F8-$G8)&gt;=PrSettings!$M$7,(ABS($F8-$G8-BZ8+CA8)&lt;=1)*1,IF(AND(CC8,$F8=$G8,$F8&gt;=PrSettings!$M$6),(ABS(BZ8-$F8)&lt;=1)*1,IF(AND(CC8,$F8+$G8&gt;=PrSettings!$M$8),(ABS(BZ8-$F8)+ABS(CA8-$G8)&lt;=1)*1,""))),"")</f>
        <v/>
      </c>
      <c r="CG8" s="618"/>
      <c r="CI8" s="605">
        <f t="shared" si="6"/>
        <v>26</v>
      </c>
      <c r="CJ8" s="646" t="str">
        <f>GrpA!$B$6</f>
        <v>Norwegen</v>
      </c>
      <c r="CK8" s="606">
        <f t="shared" si="44"/>
        <v>20</v>
      </c>
      <c r="CL8" s="646" t="str">
        <f>GrpA!$D$6</f>
        <v>Finnland</v>
      </c>
      <c r="CM8" s="643"/>
      <c r="CN8" s="643"/>
      <c r="CO8" s="615"/>
      <c r="CP8" s="606" t="str">
        <f t="shared" si="45"/>
        <v/>
      </c>
      <c r="CQ8" s="606" t="str">
        <f>IF((CP8&lt;&gt;""),IF(OR($F8&lt;&gt;$G8,PrSettings!$M$4="●"),(($F8-$G8)=(CM8-CN8))*1,0),"")</f>
        <v/>
      </c>
      <c r="CR8" s="606" t="str">
        <f t="shared" si="46"/>
        <v/>
      </c>
      <c r="CS8" s="606" t="str">
        <f>IF(CP8&lt;&gt;"",IF(ABS($F8-$G8)&gt;=PrSettings!$M$7,(ABS($F8-$G8-CM8+CN8)&lt;=1)*1,IF(AND(CP8,$F8=$G8,$F8&gt;=PrSettings!$M$6),(ABS(CM8-$F8)&lt;=1)*1,IF(AND(CP8,$F8+$G8&gt;=PrSettings!$M$8),(ABS(CM8-$F8)+ABS(CN8-$G8)&lt;=1)*1,""))),"")</f>
        <v/>
      </c>
      <c r="CT8" s="618"/>
      <c r="CV8" s="605">
        <f t="shared" si="7"/>
        <v>26</v>
      </c>
      <c r="CW8" s="646" t="str">
        <f>GrpA!$B$6</f>
        <v>Norwegen</v>
      </c>
      <c r="CX8" s="606">
        <f t="shared" si="47"/>
        <v>20</v>
      </c>
      <c r="CY8" s="646" t="str">
        <f>GrpA!$D$6</f>
        <v>Finnland</v>
      </c>
      <c r="CZ8" s="643"/>
      <c r="DA8" s="643"/>
      <c r="DB8" s="615"/>
      <c r="DC8" s="606" t="str">
        <f t="shared" si="48"/>
        <v/>
      </c>
      <c r="DD8" s="606" t="str">
        <f>IF((DC8&lt;&gt;""),IF(OR($F8&lt;&gt;$G8,PrSettings!$M$4="●"),(($F8-$G8)=(CZ8-DA8))*1,0),"")</f>
        <v/>
      </c>
      <c r="DE8" s="606" t="str">
        <f t="shared" si="49"/>
        <v/>
      </c>
      <c r="DF8" s="606" t="str">
        <f>IF(DC8&lt;&gt;"",IF(ABS($F8-$G8)&gt;=PrSettings!$M$7,(ABS($F8-$G8-CZ8+DA8)&lt;=1)*1,IF(AND(DC8,$F8=$G8,$F8&gt;=PrSettings!$M$6),(ABS(CZ8-$F8)&lt;=1)*1,IF(AND(DC8,$F8+$G8&gt;=PrSettings!$M$8),(ABS(CZ8-$F8)+ABS(DA8-$G8)&lt;=1)*1,""))),"")</f>
        <v/>
      </c>
      <c r="DG8" s="618"/>
      <c r="DI8" s="605">
        <f t="shared" si="8"/>
        <v>26</v>
      </c>
      <c r="DJ8" s="646" t="str">
        <f>GrpA!$B$6</f>
        <v>Norwegen</v>
      </c>
      <c r="DK8" s="606">
        <f t="shared" si="50"/>
        <v>20</v>
      </c>
      <c r="DL8" s="646" t="str">
        <f>GrpA!$D$6</f>
        <v>Finnland</v>
      </c>
      <c r="DM8" s="643"/>
      <c r="DN8" s="643"/>
      <c r="DO8" s="615"/>
      <c r="DP8" s="606" t="str">
        <f t="shared" si="51"/>
        <v/>
      </c>
      <c r="DQ8" s="606" t="str">
        <f>IF((DP8&lt;&gt;""),IF(OR($F8&lt;&gt;$G8,PrSettings!$M$4="●"),(($F8-$G8)=(DM8-DN8))*1,0),"")</f>
        <v/>
      </c>
      <c r="DR8" s="606" t="str">
        <f t="shared" si="52"/>
        <v/>
      </c>
      <c r="DS8" s="606" t="str">
        <f>IF(DP8&lt;&gt;"",IF(ABS($F8-$G8)&gt;=PrSettings!$M$7,(ABS($F8-$G8-DM8+DN8)&lt;=1)*1,IF(AND(DP8,$F8=$G8,$F8&gt;=PrSettings!$M$6),(ABS(DM8-$F8)&lt;=1)*1,IF(AND(DP8,$F8+$G8&gt;=PrSettings!$M$8),(ABS(DM8-$F8)+ABS(DN8-$G8)&lt;=1)*1,""))),"")</f>
        <v/>
      </c>
      <c r="DT8" s="618"/>
      <c r="DV8" s="605">
        <f t="shared" si="9"/>
        <v>26</v>
      </c>
      <c r="DW8" s="646" t="str">
        <f>GrpA!$B$6</f>
        <v>Norwegen</v>
      </c>
      <c r="DX8" s="606">
        <f t="shared" si="53"/>
        <v>20</v>
      </c>
      <c r="DY8" s="646" t="str">
        <f>GrpA!$D$6</f>
        <v>Finnland</v>
      </c>
      <c r="DZ8" s="643"/>
      <c r="EA8" s="643"/>
      <c r="EB8" s="615"/>
      <c r="EC8" s="606" t="str">
        <f t="shared" si="54"/>
        <v/>
      </c>
      <c r="ED8" s="606" t="str">
        <f>IF((EC8&lt;&gt;""),IF(OR($F8&lt;&gt;$G8,PrSettings!$M$4="●"),(($F8-$G8)=(DZ8-EA8))*1,0),"")</f>
        <v/>
      </c>
      <c r="EE8" s="606" t="str">
        <f t="shared" si="55"/>
        <v/>
      </c>
      <c r="EF8" s="606" t="str">
        <f>IF(EC8&lt;&gt;"",IF(ABS($F8-$G8)&gt;=PrSettings!$M$7,(ABS($F8-$G8-DZ8+EA8)&lt;=1)*1,IF(AND(EC8,$F8=$G8,$F8&gt;=PrSettings!$M$6),(ABS(DZ8-$F8)&lt;=1)*1,IF(AND(EC8,$F8+$G8&gt;=PrSettings!$M$8),(ABS(DZ8-$F8)+ABS(EA8-$G8)&lt;=1)*1,""))),"")</f>
        <v/>
      </c>
      <c r="EG8" s="618"/>
      <c r="EI8" s="605">
        <f t="shared" si="10"/>
        <v>26</v>
      </c>
      <c r="EJ8" s="646" t="str">
        <f>GrpA!$B$6</f>
        <v>Norwegen</v>
      </c>
      <c r="EK8" s="606">
        <f t="shared" si="56"/>
        <v>20</v>
      </c>
      <c r="EL8" s="646" t="str">
        <f>GrpA!$D$6</f>
        <v>Finnland</v>
      </c>
      <c r="EM8" s="643"/>
      <c r="EN8" s="643"/>
      <c r="EO8" s="615"/>
      <c r="EP8" s="606" t="str">
        <f t="shared" si="57"/>
        <v/>
      </c>
      <c r="EQ8" s="606" t="str">
        <f>IF((EP8&lt;&gt;""),IF(OR($F8&lt;&gt;$G8,PrSettings!$M$4="●"),(($F8-$G8)=(EM8-EN8))*1,0),"")</f>
        <v/>
      </c>
      <c r="ER8" s="606" t="str">
        <f t="shared" si="58"/>
        <v/>
      </c>
      <c r="ES8" s="606" t="str">
        <f>IF(EP8&lt;&gt;"",IF(ABS($F8-$G8)&gt;=PrSettings!$M$7,(ABS($F8-$G8-EM8+EN8)&lt;=1)*1,IF(AND(EP8,$F8=$G8,$F8&gt;=PrSettings!$M$6),(ABS(EM8-$F8)&lt;=1)*1,IF(AND(EP8,$F8+$G8&gt;=PrSettings!$M$8),(ABS(EM8-$F8)+ABS(EN8-$G8)&lt;=1)*1,""))),"")</f>
        <v/>
      </c>
      <c r="ET8" s="618"/>
      <c r="EV8" s="605">
        <f t="shared" si="11"/>
        <v>26</v>
      </c>
      <c r="EW8" s="646" t="str">
        <f>GrpA!$B$6</f>
        <v>Norwegen</v>
      </c>
      <c r="EX8" s="606">
        <f t="shared" si="59"/>
        <v>20</v>
      </c>
      <c r="EY8" s="646" t="str">
        <f>GrpA!$D$6</f>
        <v>Finnland</v>
      </c>
      <c r="EZ8" s="643"/>
      <c r="FA8" s="643"/>
      <c r="FB8" s="615"/>
      <c r="FC8" s="606" t="str">
        <f t="shared" si="60"/>
        <v/>
      </c>
      <c r="FD8" s="606" t="str">
        <f>IF((FC8&lt;&gt;""),IF(OR($F8&lt;&gt;$G8,PrSettings!$M$4="●"),(($F8-$G8)=(EZ8-FA8))*1,0),"")</f>
        <v/>
      </c>
      <c r="FE8" s="606" t="str">
        <f t="shared" si="61"/>
        <v/>
      </c>
      <c r="FF8" s="606" t="str">
        <f>IF(FC8&lt;&gt;"",IF(ABS($F8-$G8)&gt;=PrSettings!$M$7,(ABS($F8-$G8-EZ8+FA8)&lt;=1)*1,IF(AND(FC8,$F8=$G8,$F8&gt;=PrSettings!$M$6),(ABS(EZ8-$F8)&lt;=1)*1,IF(AND(FC8,$F8+$G8&gt;=PrSettings!$M$8),(ABS(EZ8-$F8)+ABS(FA8-$G8)&lt;=1)*1,""))),"")</f>
        <v/>
      </c>
      <c r="FG8" s="618"/>
      <c r="FI8" s="605">
        <f t="shared" si="12"/>
        <v>26</v>
      </c>
      <c r="FJ8" s="646" t="str">
        <f>GrpA!$B$6</f>
        <v>Norwegen</v>
      </c>
      <c r="FK8" s="606">
        <f t="shared" si="62"/>
        <v>20</v>
      </c>
      <c r="FL8" s="646" t="str">
        <f>GrpA!$D$6</f>
        <v>Finnland</v>
      </c>
      <c r="FM8" s="643"/>
      <c r="FN8" s="643"/>
      <c r="FO8" s="615"/>
      <c r="FP8" s="606" t="str">
        <f t="shared" si="63"/>
        <v/>
      </c>
      <c r="FQ8" s="606" t="str">
        <f>IF((FP8&lt;&gt;""),IF(OR($F8&lt;&gt;$G8,PrSettings!$M$4="●"),(($F8-$G8)=(FM8-FN8))*1,0),"")</f>
        <v/>
      </c>
      <c r="FR8" s="606" t="str">
        <f t="shared" si="64"/>
        <v/>
      </c>
      <c r="FS8" s="606" t="str">
        <f>IF(FP8&lt;&gt;"",IF(ABS($F8-$G8)&gt;=PrSettings!$M$7,(ABS($F8-$G8-FM8+FN8)&lt;=1)*1,IF(AND(FP8,$F8=$G8,$F8&gt;=PrSettings!$M$6),(ABS(FM8-$F8)&lt;=1)*1,IF(AND(FP8,$F8+$G8&gt;=PrSettings!$M$8),(ABS(FM8-$F8)+ABS(FN8-$G8)&lt;=1)*1,""))),"")</f>
        <v/>
      </c>
      <c r="FT8" s="618"/>
      <c r="FV8" s="605">
        <f t="shared" si="13"/>
        <v>26</v>
      </c>
      <c r="FW8" s="646" t="str">
        <f>GrpA!$B$6</f>
        <v>Norwegen</v>
      </c>
      <c r="FX8" s="606">
        <f t="shared" si="65"/>
        <v>20</v>
      </c>
      <c r="FY8" s="646" t="str">
        <f>GrpA!$D$6</f>
        <v>Finnland</v>
      </c>
      <c r="FZ8" s="643"/>
      <c r="GA8" s="643"/>
      <c r="GB8" s="615"/>
      <c r="GC8" s="606" t="str">
        <f t="shared" si="66"/>
        <v/>
      </c>
      <c r="GD8" s="606" t="str">
        <f>IF((GC8&lt;&gt;""),IF(OR($F8&lt;&gt;$G8,PrSettings!$M$4="●"),(($F8-$G8)=(FZ8-GA8))*1,0),"")</f>
        <v/>
      </c>
      <c r="GE8" s="606" t="str">
        <f t="shared" si="67"/>
        <v/>
      </c>
      <c r="GF8" s="606" t="str">
        <f>IF(GC8&lt;&gt;"",IF(ABS($F8-$G8)&gt;=PrSettings!$M$7,(ABS($F8-$G8-FZ8+GA8)&lt;=1)*1,IF(AND(GC8,$F8=$G8,$F8&gt;=PrSettings!$M$6),(ABS(FZ8-$F8)&lt;=1)*1,IF(AND(GC8,$F8+$G8&gt;=PrSettings!$M$8),(ABS(FZ8-$F8)+ABS(GA8-$G8)&lt;=1)*1,""))),"")</f>
        <v/>
      </c>
      <c r="GG8" s="618"/>
      <c r="GI8" s="605">
        <f t="shared" si="14"/>
        <v>26</v>
      </c>
      <c r="GJ8" s="646" t="str">
        <f>GrpA!$B$6</f>
        <v>Norwegen</v>
      </c>
      <c r="GK8" s="606">
        <f t="shared" si="68"/>
        <v>20</v>
      </c>
      <c r="GL8" s="646" t="str">
        <f>GrpA!$D$6</f>
        <v>Finnland</v>
      </c>
      <c r="GM8" s="643"/>
      <c r="GN8" s="643"/>
      <c r="GO8" s="615"/>
      <c r="GP8" s="606" t="str">
        <f t="shared" si="69"/>
        <v/>
      </c>
      <c r="GQ8" s="606" t="str">
        <f>IF((GP8&lt;&gt;""),IF(OR($F8&lt;&gt;$G8,PrSettings!$M$4="●"),(($F8-$G8)=(GM8-GN8))*1,0),"")</f>
        <v/>
      </c>
      <c r="GR8" s="606" t="str">
        <f t="shared" si="70"/>
        <v/>
      </c>
      <c r="GS8" s="606" t="str">
        <f>IF(GP8&lt;&gt;"",IF(ABS($F8-$G8)&gt;=PrSettings!$M$7,(ABS($F8-$G8-GM8+GN8)&lt;=1)*1,IF(AND(GP8,$F8=$G8,$F8&gt;=PrSettings!$M$6),(ABS(GM8-$F8)&lt;=1)*1,IF(AND(GP8,$F8+$G8&gt;=PrSettings!$M$8),(ABS(GM8-$F8)+ABS(GN8-$G8)&lt;=1)*1,""))),"")</f>
        <v/>
      </c>
      <c r="GT8" s="618"/>
      <c r="GV8" s="605">
        <f t="shared" si="15"/>
        <v>26</v>
      </c>
      <c r="GW8" s="646" t="str">
        <f>GrpA!$B$6</f>
        <v>Norwegen</v>
      </c>
      <c r="GX8" s="606">
        <f t="shared" si="71"/>
        <v>20</v>
      </c>
      <c r="GY8" s="646" t="str">
        <f>GrpA!$D$6</f>
        <v>Finnland</v>
      </c>
      <c r="GZ8" s="643"/>
      <c r="HA8" s="643"/>
      <c r="HB8" s="615"/>
      <c r="HC8" s="606" t="str">
        <f t="shared" si="72"/>
        <v/>
      </c>
      <c r="HD8" s="606" t="str">
        <f>IF((HC8&lt;&gt;""),IF(OR($F8&lt;&gt;$G8,PrSettings!$M$4="●"),(($F8-$G8)=(GZ8-HA8))*1,0),"")</f>
        <v/>
      </c>
      <c r="HE8" s="606" t="str">
        <f t="shared" si="73"/>
        <v/>
      </c>
      <c r="HF8" s="606" t="str">
        <f>IF(HC8&lt;&gt;"",IF(ABS($F8-$G8)&gt;=PrSettings!$M$7,(ABS($F8-$G8-GZ8+HA8)&lt;=1)*1,IF(AND(HC8,$F8=$G8,$F8&gt;=PrSettings!$M$6),(ABS(GZ8-$F8)&lt;=1)*1,IF(AND(HC8,$F8+$G8&gt;=PrSettings!$M$8),(ABS(GZ8-$F8)+ABS(HA8-$G8)&lt;=1)*1,""))),"")</f>
        <v/>
      </c>
      <c r="HG8" s="618"/>
      <c r="HI8" s="605">
        <f t="shared" si="16"/>
        <v>26</v>
      </c>
      <c r="HJ8" s="646" t="str">
        <f>GrpA!$B$6</f>
        <v>Norwegen</v>
      </c>
      <c r="HK8" s="606">
        <f t="shared" si="74"/>
        <v>20</v>
      </c>
      <c r="HL8" s="646" t="str">
        <f>GrpA!$D$6</f>
        <v>Finnland</v>
      </c>
      <c r="HM8" s="643"/>
      <c r="HN8" s="643"/>
      <c r="HO8" s="615"/>
      <c r="HP8" s="606" t="str">
        <f t="shared" si="75"/>
        <v/>
      </c>
      <c r="HQ8" s="606" t="str">
        <f>IF((HP8&lt;&gt;""),IF(OR($F8&lt;&gt;$G8,PrSettings!$M$4="●"),(($F8-$G8)=(HM8-HN8))*1,0),"")</f>
        <v/>
      </c>
      <c r="HR8" s="606" t="str">
        <f t="shared" si="76"/>
        <v/>
      </c>
      <c r="HS8" s="606" t="str">
        <f>IF(HP8&lt;&gt;"",IF(ABS($F8-$G8)&gt;=PrSettings!$M$7,(ABS($F8-$G8-HM8+HN8)&lt;=1)*1,IF(AND(HP8,$F8=$G8,$F8&gt;=PrSettings!$M$6),(ABS(HM8-$F8)&lt;=1)*1,IF(AND(HP8,$F8+$G8&gt;=PrSettings!$M$8),(ABS(HM8-$F8)+ABS(HN8-$G8)&lt;=1)*1,""))),"")</f>
        <v/>
      </c>
      <c r="HT8" s="618"/>
      <c r="HV8" s="605">
        <f t="shared" si="17"/>
        <v>26</v>
      </c>
      <c r="HW8" s="646" t="str">
        <f>GrpA!$B$6</f>
        <v>Norwegen</v>
      </c>
      <c r="HX8" s="606">
        <f t="shared" si="77"/>
        <v>20</v>
      </c>
      <c r="HY8" s="646" t="str">
        <f>GrpA!$D$6</f>
        <v>Finnland</v>
      </c>
      <c r="HZ8" s="643"/>
      <c r="IA8" s="643"/>
      <c r="IB8" s="615"/>
      <c r="IC8" s="606" t="str">
        <f t="shared" si="78"/>
        <v/>
      </c>
      <c r="ID8" s="606" t="str">
        <f>IF((IC8&lt;&gt;""),IF(OR($F8&lt;&gt;$G8,PrSettings!$M$4="●"),(($F8-$G8)=(HZ8-IA8))*1,0),"")</f>
        <v/>
      </c>
      <c r="IE8" s="606" t="str">
        <f t="shared" si="79"/>
        <v/>
      </c>
      <c r="IF8" s="606" t="str">
        <f>IF(IC8&lt;&gt;"",IF(ABS($F8-$G8)&gt;=PrSettings!$M$7,(ABS($F8-$G8-HZ8+IA8)&lt;=1)*1,IF(AND(IC8,$F8=$G8,$F8&gt;=PrSettings!$M$6),(ABS(HZ8-$F8)&lt;=1)*1,IF(AND(IC8,$F8+$G8&gt;=PrSettings!$M$8),(ABS(HZ8-$F8)+ABS(IA8-$G8)&lt;=1)*1,""))),"")</f>
        <v/>
      </c>
      <c r="IG8" s="618"/>
      <c r="II8" s="605">
        <f t="shared" si="18"/>
        <v>26</v>
      </c>
      <c r="IJ8" s="646" t="str">
        <f>GrpA!$B$6</f>
        <v>Norwegen</v>
      </c>
      <c r="IK8" s="606">
        <f t="shared" si="80"/>
        <v>20</v>
      </c>
      <c r="IL8" s="646" t="str">
        <f>GrpA!$D$6</f>
        <v>Finnland</v>
      </c>
      <c r="IM8" s="643"/>
      <c r="IN8" s="643"/>
      <c r="IO8" s="615"/>
      <c r="IP8" s="606" t="str">
        <f t="shared" si="81"/>
        <v/>
      </c>
      <c r="IQ8" s="606" t="str">
        <f>IF((IP8&lt;&gt;""),IF(OR($F8&lt;&gt;$G8,PrSettings!$M$4="●"),(($F8-$G8)=(IM8-IN8))*1,0),"")</f>
        <v/>
      </c>
      <c r="IR8" s="606" t="str">
        <f t="shared" si="82"/>
        <v/>
      </c>
      <c r="IS8" s="606" t="str">
        <f>IF(IP8&lt;&gt;"",IF(ABS($F8-$G8)&gt;=PrSettings!$M$7,(ABS($F8-$G8-IM8+IN8)&lt;=1)*1,IF(AND(IP8,$F8=$G8,$F8&gt;=PrSettings!$M$6),(ABS(IM8-$F8)&lt;=1)*1,IF(AND(IP8,$F8+$G8&gt;=PrSettings!$M$8),(ABS(IM8-$F8)+ABS(IN8-$G8)&lt;=1)*1,""))),"")</f>
        <v/>
      </c>
      <c r="IT8" s="618"/>
      <c r="IV8" s="605">
        <f t="shared" si="19"/>
        <v>26</v>
      </c>
      <c r="IW8" s="646" t="str">
        <f>GrpA!$B$6</f>
        <v>Norwegen</v>
      </c>
      <c r="IX8" s="606">
        <f t="shared" si="83"/>
        <v>20</v>
      </c>
      <c r="IY8" s="646" t="str">
        <f>GrpA!$D$6</f>
        <v>Finnland</v>
      </c>
      <c r="IZ8" s="643"/>
      <c r="JA8" s="643"/>
      <c r="JB8" s="615"/>
      <c r="JC8" s="606" t="str">
        <f t="shared" si="84"/>
        <v/>
      </c>
      <c r="JD8" s="606" t="str">
        <f>IF((JC8&lt;&gt;""),IF(OR($F8&lt;&gt;$G8,PrSettings!$M$4="●"),(($F8-$G8)=(IZ8-JA8))*1,0),"")</f>
        <v/>
      </c>
      <c r="JE8" s="606" t="str">
        <f t="shared" si="85"/>
        <v/>
      </c>
      <c r="JF8" s="606" t="str">
        <f>IF(JC8&lt;&gt;"",IF(ABS($F8-$G8)&gt;=PrSettings!$M$7,(ABS($F8-$G8-IZ8+JA8)&lt;=1)*1,IF(AND(JC8,$F8=$G8,$F8&gt;=PrSettings!$M$6),(ABS(IZ8-$F8)&lt;=1)*1,IF(AND(JC8,$F8+$G8&gt;=PrSettings!$M$8),(ABS(IZ8-$F8)+ABS(JA8-$G8)&lt;=1)*1,""))),"")</f>
        <v/>
      </c>
      <c r="JG8" s="618"/>
      <c r="JI8" s="605">
        <f t="shared" si="20"/>
        <v>26</v>
      </c>
      <c r="JJ8" s="646" t="str">
        <f>GrpA!$B$6</f>
        <v>Norwegen</v>
      </c>
      <c r="JK8" s="606">
        <f t="shared" si="86"/>
        <v>20</v>
      </c>
      <c r="JL8" s="646" t="str">
        <f>GrpA!$D$6</f>
        <v>Finnland</v>
      </c>
      <c r="JM8" s="643"/>
      <c r="JN8" s="643"/>
      <c r="JO8" s="615"/>
      <c r="JP8" s="606" t="str">
        <f t="shared" si="87"/>
        <v/>
      </c>
      <c r="JQ8" s="606" t="str">
        <f>IF((JP8&lt;&gt;""),IF(OR($F8&lt;&gt;$G8,PrSettings!$M$4="●"),(($F8-$G8)=(JM8-JN8))*1,0),"")</f>
        <v/>
      </c>
      <c r="JR8" s="606" t="str">
        <f t="shared" si="88"/>
        <v/>
      </c>
      <c r="JS8" s="606" t="str">
        <f>IF(JP8&lt;&gt;"",IF(ABS($F8-$G8)&gt;=PrSettings!$M$7,(ABS($F8-$G8-JM8+JN8)&lt;=1)*1,IF(AND(JP8,$F8=$G8,$F8&gt;=PrSettings!$M$6),(ABS(JM8-$F8)&lt;=1)*1,IF(AND(JP8,$F8+$G8&gt;=PrSettings!$M$8),(ABS(JM8-$F8)+ABS(JN8-$G8)&lt;=1)*1,""))),"")</f>
        <v/>
      </c>
      <c r="JT8" s="618"/>
      <c r="JV8" s="605">
        <f t="shared" si="21"/>
        <v>26</v>
      </c>
      <c r="JW8" s="646" t="str">
        <f>GrpA!$B$6</f>
        <v>Norwegen</v>
      </c>
      <c r="JX8" s="606">
        <f t="shared" si="89"/>
        <v>20</v>
      </c>
      <c r="JY8" s="646" t="str">
        <f>GrpA!$D$6</f>
        <v>Finnland</v>
      </c>
      <c r="JZ8" s="643"/>
      <c r="KA8" s="643"/>
      <c r="KB8" s="615"/>
      <c r="KC8" s="606" t="str">
        <f t="shared" si="90"/>
        <v/>
      </c>
      <c r="KD8" s="606" t="str">
        <f>IF((KC8&lt;&gt;""),IF(OR($F8&lt;&gt;$G8,PrSettings!$M$4="●"),(($F8-$G8)=(JZ8-KA8))*1,0),"")</f>
        <v/>
      </c>
      <c r="KE8" s="606" t="str">
        <f t="shared" si="91"/>
        <v/>
      </c>
      <c r="KF8" s="606" t="str">
        <f>IF(KC8&lt;&gt;"",IF(ABS($F8-$G8)&gt;=PrSettings!$M$7,(ABS($F8-$G8-JZ8+KA8)&lt;=1)*1,IF(AND(KC8,$F8=$G8,$F8&gt;=PrSettings!$M$6),(ABS(JZ8-$F8)&lt;=1)*1,IF(AND(KC8,$F8+$G8&gt;=PrSettings!$M$8),(ABS(JZ8-$F8)+ABS(KA8-$G8)&lt;=1)*1,""))),"")</f>
        <v/>
      </c>
      <c r="KG8" s="618"/>
      <c r="KI8" s="605">
        <f t="shared" si="22"/>
        <v>26</v>
      </c>
      <c r="KJ8" s="646" t="str">
        <f>GrpA!$B$6</f>
        <v>Norwegen</v>
      </c>
      <c r="KK8" s="606">
        <f t="shared" si="92"/>
        <v>20</v>
      </c>
      <c r="KL8" s="646" t="str">
        <f>GrpA!$D$6</f>
        <v>Finnland</v>
      </c>
      <c r="KM8" s="643"/>
      <c r="KN8" s="643"/>
      <c r="KO8" s="615"/>
      <c r="KP8" s="606" t="str">
        <f t="shared" si="93"/>
        <v/>
      </c>
      <c r="KQ8" s="606" t="str">
        <f>IF((KP8&lt;&gt;""),IF(OR($F8&lt;&gt;$G8,PrSettings!$M$4="●"),(($F8-$G8)=(KM8-KN8))*1,0),"")</f>
        <v/>
      </c>
      <c r="KR8" s="606" t="str">
        <f t="shared" si="94"/>
        <v/>
      </c>
      <c r="KS8" s="606" t="str">
        <f>IF(KP8&lt;&gt;"",IF(ABS($F8-$G8)&gt;=PrSettings!$M$7,(ABS($F8-$G8-KM8+KN8)&lt;=1)*1,IF(AND(KP8,$F8=$G8,$F8&gt;=PrSettings!$M$6),(ABS(KM8-$F8)&lt;=1)*1,IF(AND(KP8,$F8+$G8&gt;=PrSettings!$M$8),(ABS(KM8-$F8)+ABS(KN8-$G8)&lt;=1)*1,""))),"")</f>
        <v/>
      </c>
      <c r="KT8" s="618"/>
      <c r="KV8" s="605">
        <f t="shared" si="23"/>
        <v>26</v>
      </c>
      <c r="KW8" s="646" t="str">
        <f>GrpA!$B$6</f>
        <v>Norwegen</v>
      </c>
      <c r="KX8" s="606">
        <f t="shared" si="95"/>
        <v>20</v>
      </c>
      <c r="KY8" s="646" t="str">
        <f>GrpA!$D$6</f>
        <v>Finnland</v>
      </c>
      <c r="KZ8" s="643"/>
      <c r="LA8" s="643"/>
      <c r="LB8" s="615"/>
      <c r="LC8" s="606" t="str">
        <f t="shared" si="96"/>
        <v/>
      </c>
      <c r="LD8" s="606" t="str">
        <f>IF((LC8&lt;&gt;""),IF(OR($F8&lt;&gt;$G8,PrSettings!$M$4="●"),(($F8-$G8)=(KZ8-LA8))*1,0),"")</f>
        <v/>
      </c>
      <c r="LE8" s="606" t="str">
        <f t="shared" si="97"/>
        <v/>
      </c>
      <c r="LF8" s="606" t="str">
        <f>IF(LC8&lt;&gt;"",IF(ABS($F8-$G8)&gt;=PrSettings!$M$7,(ABS($F8-$G8-KZ8+LA8)&lt;=1)*1,IF(AND(LC8,$F8=$G8,$F8&gt;=PrSettings!$M$6),(ABS(KZ8-$F8)&lt;=1)*1,IF(AND(LC8,$F8+$G8&gt;=PrSettings!$M$8),(ABS(KZ8-$F8)+ABS(LA8-$G8)&lt;=1)*1,""))),"")</f>
        <v/>
      </c>
      <c r="LG8" s="618"/>
      <c r="LI8" s="605">
        <f t="shared" si="24"/>
        <v>26</v>
      </c>
      <c r="LJ8" s="646" t="str">
        <f>GrpA!$B$6</f>
        <v>Norwegen</v>
      </c>
      <c r="LK8" s="606">
        <f t="shared" si="98"/>
        <v>20</v>
      </c>
      <c r="LL8" s="646" t="str">
        <f>GrpA!$D$6</f>
        <v>Finnland</v>
      </c>
      <c r="LM8" s="643"/>
      <c r="LN8" s="643"/>
      <c r="LO8" s="615"/>
      <c r="LP8" s="606" t="str">
        <f t="shared" si="99"/>
        <v/>
      </c>
      <c r="LQ8" s="606" t="str">
        <f>IF((LP8&lt;&gt;""),IF(OR($F8&lt;&gt;$G8,PrSettings!$M$4="●"),(($F8-$G8)=(LM8-LN8))*1,0),"")</f>
        <v/>
      </c>
      <c r="LR8" s="606" t="str">
        <f t="shared" si="100"/>
        <v/>
      </c>
      <c r="LS8" s="606" t="str">
        <f>IF(LP8&lt;&gt;"",IF(ABS($F8-$G8)&gt;=PrSettings!$M$7,(ABS($F8-$G8-LM8+LN8)&lt;=1)*1,IF(AND(LP8,$F8=$G8,$F8&gt;=PrSettings!$M$6),(ABS(LM8-$F8)&lt;=1)*1,IF(AND(LP8,$F8+$G8&gt;=PrSettings!$M$8),(ABS(LM8-$F8)+ABS(LN8-$G8)&lt;=1)*1,""))),"")</f>
        <v/>
      </c>
      <c r="LT8" s="618"/>
      <c r="LV8" s="605">
        <f t="shared" si="25"/>
        <v>26</v>
      </c>
      <c r="LW8" s="646" t="str">
        <f>GrpA!$B$6</f>
        <v>Norwegen</v>
      </c>
      <c r="LX8" s="606">
        <f t="shared" si="101"/>
        <v>20</v>
      </c>
      <c r="LY8" s="646" t="str">
        <f>GrpA!$D$6</f>
        <v>Finnland</v>
      </c>
      <c r="LZ8" s="643"/>
      <c r="MA8" s="643"/>
      <c r="MB8" s="615"/>
      <c r="MC8" s="606" t="str">
        <f t="shared" si="102"/>
        <v/>
      </c>
      <c r="MD8" s="606" t="str">
        <f>IF((MC8&lt;&gt;""),IF(OR($F8&lt;&gt;$G8,PrSettings!$M$4="●"),(($F8-$G8)=(LZ8-MA8))*1,0),"")</f>
        <v/>
      </c>
      <c r="ME8" s="606" t="str">
        <f t="shared" si="103"/>
        <v/>
      </c>
      <c r="MF8" s="606" t="str">
        <f>IF(MC8&lt;&gt;"",IF(ABS($F8-$G8)&gt;=PrSettings!$M$7,(ABS($F8-$G8-LZ8+MA8)&lt;=1)*1,IF(AND(MC8,$F8=$G8,$F8&gt;=PrSettings!$M$6),(ABS(LZ8-$F8)&lt;=1)*1,IF(AND(MC8,$F8+$G8&gt;=PrSettings!$M$8),(ABS(LZ8-$F8)+ABS(MA8-$G8)&lt;=1)*1,""))),"")</f>
        <v/>
      </c>
      <c r="MG8" s="618"/>
    </row>
    <row r="9" spans="2:345" x14ac:dyDescent="0.25">
      <c r="B9" s="605">
        <f>INDEX(Groups!$C$7:$C$25,MATCH(C9,Groups!$D$7:$D$25,0))</f>
        <v>9</v>
      </c>
      <c r="C9" s="646" t="str">
        <f>GrpA!$B$7</f>
        <v>Schweiz</v>
      </c>
      <c r="D9" s="606">
        <f>INDEX(Groups!$C$7:$C$25,MATCH(E9,Groups!$D$7:$D$25,0))</f>
        <v>24</v>
      </c>
      <c r="E9" s="646" t="str">
        <f>GrpA!$D$7</f>
        <v>Island</v>
      </c>
      <c r="F9" s="649">
        <f>GrpA!$E$7</f>
        <v>2</v>
      </c>
      <c r="G9" s="650">
        <f>GrpA!$G$7</f>
        <v>0</v>
      </c>
      <c r="I9" s="605">
        <f t="shared" si="0"/>
        <v>9</v>
      </c>
      <c r="J9" s="646" t="str">
        <f>GrpA!$B$7</f>
        <v>Schweiz</v>
      </c>
      <c r="K9" s="606">
        <f t="shared" si="26"/>
        <v>24</v>
      </c>
      <c r="L9" s="646" t="str">
        <f>GrpA!$D$7</f>
        <v>Island</v>
      </c>
      <c r="M9" s="643"/>
      <c r="N9" s="643"/>
      <c r="O9" s="615"/>
      <c r="P9" s="606" t="str">
        <f t="shared" si="27"/>
        <v/>
      </c>
      <c r="Q9" s="606" t="str">
        <f>IF((P9&lt;&gt;""),IF(OR($F9&lt;&gt;$G9,PrSettings!$M$4="●"),(($F9-$G9)=(M9-N9))*1,0),"")</f>
        <v/>
      </c>
      <c r="R9" s="606" t="str">
        <f t="shared" si="28"/>
        <v/>
      </c>
      <c r="S9" s="606" t="str">
        <f>IF(P9&lt;&gt;"",IF(ABS($F9-$G9)&gt;=PrSettings!$M$7,(ABS($F9-$G9-M9+N9)&lt;=1)*1,IF(AND(P9,$F9=$G9,$F9&gt;=PrSettings!$M$6),(ABS(M9-$F9)&lt;=1)*1,IF(AND(P9,$F9+$G9&gt;=PrSettings!$M$8),(ABS(M9-$F9)+ABS(N9-$G9)&lt;=1)*1,""))),"")</f>
        <v/>
      </c>
      <c r="T9" s="618"/>
      <c r="V9" s="605">
        <f t="shared" si="1"/>
        <v>9</v>
      </c>
      <c r="W9" s="646" t="str">
        <f>GrpA!$B$7</f>
        <v>Schweiz</v>
      </c>
      <c r="X9" s="606">
        <f t="shared" si="29"/>
        <v>24</v>
      </c>
      <c r="Y9" s="646" t="str">
        <f>GrpA!$D$7</f>
        <v>Island</v>
      </c>
      <c r="Z9" s="643"/>
      <c r="AA9" s="643"/>
      <c r="AB9" s="615"/>
      <c r="AC9" s="606" t="str">
        <f t="shared" si="30"/>
        <v/>
      </c>
      <c r="AD9" s="606" t="str">
        <f>IF((AC9&lt;&gt;""),IF(OR($F9&lt;&gt;$G9,PrSettings!$M$4="●"),(($F9-$G9)=(Z9-AA9))*1,0),"")</f>
        <v/>
      </c>
      <c r="AE9" s="606" t="str">
        <f t="shared" si="31"/>
        <v/>
      </c>
      <c r="AF9" s="606" t="str">
        <f>IF(AC9&lt;&gt;"",IF(ABS($F9-$G9)&gt;=PrSettings!$M$7,(ABS($F9-$G9-Z9+AA9)&lt;=1)*1,IF(AND(AC9,$F9=$G9,$F9&gt;=PrSettings!$M$6),(ABS(Z9-$F9)&lt;=1)*1,IF(AND(AC9,$F9+$G9&gt;=PrSettings!$M$8),(ABS(Z9-$F9)+ABS(AA9-$G9)&lt;=1)*1,""))),"")</f>
        <v/>
      </c>
      <c r="AG9" s="618"/>
      <c r="AI9" s="605">
        <f t="shared" si="2"/>
        <v>9</v>
      </c>
      <c r="AJ9" s="646" t="str">
        <f>GrpA!$B$7</f>
        <v>Schweiz</v>
      </c>
      <c r="AK9" s="606">
        <f t="shared" si="32"/>
        <v>24</v>
      </c>
      <c r="AL9" s="646" t="str">
        <f>GrpA!$D$7</f>
        <v>Island</v>
      </c>
      <c r="AM9" s="643"/>
      <c r="AN9" s="643"/>
      <c r="AO9" s="615"/>
      <c r="AP9" s="606" t="str">
        <f t="shared" si="33"/>
        <v/>
      </c>
      <c r="AQ9" s="606" t="str">
        <f>IF((AP9&lt;&gt;""),IF(OR($F9&lt;&gt;$G9,PrSettings!$M$4="●"),(($F9-$G9)=(AM9-AN9))*1,0),"")</f>
        <v/>
      </c>
      <c r="AR9" s="606" t="str">
        <f t="shared" si="34"/>
        <v/>
      </c>
      <c r="AS9" s="606" t="str">
        <f>IF(AP9&lt;&gt;"",IF(ABS($F9-$G9)&gt;=PrSettings!$M$7,(ABS($F9-$G9-AM9+AN9)&lt;=1)*1,IF(AND(AP9,$F9=$G9,$F9&gt;=PrSettings!$M$6),(ABS(AM9-$F9)&lt;=1)*1,IF(AND(AP9,$F9+$G9&gt;=PrSettings!$M$8),(ABS(AM9-$F9)+ABS(AN9-$G9)&lt;=1)*1,""))),"")</f>
        <v/>
      </c>
      <c r="AT9" s="618"/>
      <c r="AV9" s="605">
        <f t="shared" si="3"/>
        <v>9</v>
      </c>
      <c r="AW9" s="646" t="str">
        <f>GrpA!$B$7</f>
        <v>Schweiz</v>
      </c>
      <c r="AX9" s="606">
        <f t="shared" si="35"/>
        <v>24</v>
      </c>
      <c r="AY9" s="646" t="str">
        <f>GrpA!$D$7</f>
        <v>Island</v>
      </c>
      <c r="AZ9" s="643"/>
      <c r="BA9" s="643"/>
      <c r="BB9" s="615"/>
      <c r="BC9" s="606" t="str">
        <f t="shared" si="36"/>
        <v/>
      </c>
      <c r="BD9" s="606" t="str">
        <f>IF((BC9&lt;&gt;""),IF(OR($F9&lt;&gt;$G9,PrSettings!$M$4="●"),(($F9-$G9)=(AZ9-BA9))*1,0),"")</f>
        <v/>
      </c>
      <c r="BE9" s="606" t="str">
        <f t="shared" si="37"/>
        <v/>
      </c>
      <c r="BF9" s="606" t="str">
        <f>IF(BC9&lt;&gt;"",IF(ABS($F9-$G9)&gt;=PrSettings!$M$7,(ABS($F9-$G9-AZ9+BA9)&lt;=1)*1,IF(AND(BC9,$F9=$G9,$F9&gt;=PrSettings!$M$6),(ABS(AZ9-$F9)&lt;=1)*1,IF(AND(BC9,$F9+$G9&gt;=PrSettings!$M$8),(ABS(AZ9-$F9)+ABS(BA9-$G9)&lt;=1)*1,""))),"")</f>
        <v/>
      </c>
      <c r="BG9" s="618"/>
      <c r="BI9" s="605">
        <f t="shared" si="4"/>
        <v>9</v>
      </c>
      <c r="BJ9" s="646" t="str">
        <f>GrpA!$B$7</f>
        <v>Schweiz</v>
      </c>
      <c r="BK9" s="606">
        <f t="shared" si="38"/>
        <v>24</v>
      </c>
      <c r="BL9" s="646" t="str">
        <f>GrpA!$D$7</f>
        <v>Island</v>
      </c>
      <c r="BM9" s="643"/>
      <c r="BN9" s="643"/>
      <c r="BO9" s="615"/>
      <c r="BP9" s="606" t="str">
        <f t="shared" si="39"/>
        <v/>
      </c>
      <c r="BQ9" s="606" t="str">
        <f>IF((BP9&lt;&gt;""),IF(OR($F9&lt;&gt;$G9,PrSettings!$M$4="●"),(($F9-$G9)=(BM9-BN9))*1,0),"")</f>
        <v/>
      </c>
      <c r="BR9" s="606" t="str">
        <f t="shared" si="40"/>
        <v/>
      </c>
      <c r="BS9" s="606" t="str">
        <f>IF(BP9&lt;&gt;"",IF(ABS($F9-$G9)&gt;=PrSettings!$M$7,(ABS($F9-$G9-BM9+BN9)&lt;=1)*1,IF(AND(BP9,$F9=$G9,$F9&gt;=PrSettings!$M$6),(ABS(BM9-$F9)&lt;=1)*1,IF(AND(BP9,$F9+$G9&gt;=PrSettings!$M$8),(ABS(BM9-$F9)+ABS(BN9-$G9)&lt;=1)*1,""))),"")</f>
        <v/>
      </c>
      <c r="BT9" s="618"/>
      <c r="BV9" s="605">
        <f t="shared" si="5"/>
        <v>9</v>
      </c>
      <c r="BW9" s="646" t="str">
        <f>GrpA!$B$7</f>
        <v>Schweiz</v>
      </c>
      <c r="BX9" s="606">
        <f t="shared" si="41"/>
        <v>24</v>
      </c>
      <c r="BY9" s="646" t="str">
        <f>GrpA!$D$7</f>
        <v>Island</v>
      </c>
      <c r="BZ9" s="643"/>
      <c r="CA9" s="643"/>
      <c r="CB9" s="615"/>
      <c r="CC9" s="606" t="str">
        <f t="shared" si="42"/>
        <v/>
      </c>
      <c r="CD9" s="606" t="str">
        <f>IF((CC9&lt;&gt;""),IF(OR($F9&lt;&gt;$G9,PrSettings!$M$4="●"),(($F9-$G9)=(BZ9-CA9))*1,0),"")</f>
        <v/>
      </c>
      <c r="CE9" s="606" t="str">
        <f t="shared" si="43"/>
        <v/>
      </c>
      <c r="CF9" s="606" t="str">
        <f>IF(CC9&lt;&gt;"",IF(ABS($F9-$G9)&gt;=PrSettings!$M$7,(ABS($F9-$G9-BZ9+CA9)&lt;=1)*1,IF(AND(CC9,$F9=$G9,$F9&gt;=PrSettings!$M$6),(ABS(BZ9-$F9)&lt;=1)*1,IF(AND(CC9,$F9+$G9&gt;=PrSettings!$M$8),(ABS(BZ9-$F9)+ABS(CA9-$G9)&lt;=1)*1,""))),"")</f>
        <v/>
      </c>
      <c r="CG9" s="618"/>
      <c r="CI9" s="605">
        <f t="shared" si="6"/>
        <v>9</v>
      </c>
      <c r="CJ9" s="646" t="str">
        <f>GrpA!$B$7</f>
        <v>Schweiz</v>
      </c>
      <c r="CK9" s="606">
        <f t="shared" si="44"/>
        <v>24</v>
      </c>
      <c r="CL9" s="646" t="str">
        <f>GrpA!$D$7</f>
        <v>Island</v>
      </c>
      <c r="CM9" s="643"/>
      <c r="CN9" s="643"/>
      <c r="CO9" s="615"/>
      <c r="CP9" s="606" t="str">
        <f t="shared" si="45"/>
        <v/>
      </c>
      <c r="CQ9" s="606" t="str">
        <f>IF((CP9&lt;&gt;""),IF(OR($F9&lt;&gt;$G9,PrSettings!$M$4="●"),(($F9-$G9)=(CM9-CN9))*1,0),"")</f>
        <v/>
      </c>
      <c r="CR9" s="606" t="str">
        <f t="shared" si="46"/>
        <v/>
      </c>
      <c r="CS9" s="606" t="str">
        <f>IF(CP9&lt;&gt;"",IF(ABS($F9-$G9)&gt;=PrSettings!$M$7,(ABS($F9-$G9-CM9+CN9)&lt;=1)*1,IF(AND(CP9,$F9=$G9,$F9&gt;=PrSettings!$M$6),(ABS(CM9-$F9)&lt;=1)*1,IF(AND(CP9,$F9+$G9&gt;=PrSettings!$M$8),(ABS(CM9-$F9)+ABS(CN9-$G9)&lt;=1)*1,""))),"")</f>
        <v/>
      </c>
      <c r="CT9" s="618"/>
      <c r="CV9" s="605">
        <f t="shared" si="7"/>
        <v>9</v>
      </c>
      <c r="CW9" s="646" t="str">
        <f>GrpA!$B$7</f>
        <v>Schweiz</v>
      </c>
      <c r="CX9" s="606">
        <f t="shared" si="47"/>
        <v>24</v>
      </c>
      <c r="CY9" s="646" t="str">
        <f>GrpA!$D$7</f>
        <v>Island</v>
      </c>
      <c r="CZ9" s="643"/>
      <c r="DA9" s="643"/>
      <c r="DB9" s="615"/>
      <c r="DC9" s="606" t="str">
        <f t="shared" si="48"/>
        <v/>
      </c>
      <c r="DD9" s="606" t="str">
        <f>IF((DC9&lt;&gt;""),IF(OR($F9&lt;&gt;$G9,PrSettings!$M$4="●"),(($F9-$G9)=(CZ9-DA9))*1,0),"")</f>
        <v/>
      </c>
      <c r="DE9" s="606" t="str">
        <f t="shared" si="49"/>
        <v/>
      </c>
      <c r="DF9" s="606" t="str">
        <f>IF(DC9&lt;&gt;"",IF(ABS($F9-$G9)&gt;=PrSettings!$M$7,(ABS($F9-$G9-CZ9+DA9)&lt;=1)*1,IF(AND(DC9,$F9=$G9,$F9&gt;=PrSettings!$M$6),(ABS(CZ9-$F9)&lt;=1)*1,IF(AND(DC9,$F9+$G9&gt;=PrSettings!$M$8),(ABS(CZ9-$F9)+ABS(DA9-$G9)&lt;=1)*1,""))),"")</f>
        <v/>
      </c>
      <c r="DG9" s="618"/>
      <c r="DI9" s="605">
        <f t="shared" si="8"/>
        <v>9</v>
      </c>
      <c r="DJ9" s="646" t="str">
        <f>GrpA!$B$7</f>
        <v>Schweiz</v>
      </c>
      <c r="DK9" s="606">
        <f t="shared" si="50"/>
        <v>24</v>
      </c>
      <c r="DL9" s="646" t="str">
        <f>GrpA!$D$7</f>
        <v>Island</v>
      </c>
      <c r="DM9" s="643"/>
      <c r="DN9" s="643"/>
      <c r="DO9" s="615"/>
      <c r="DP9" s="606" t="str">
        <f t="shared" si="51"/>
        <v/>
      </c>
      <c r="DQ9" s="606" t="str">
        <f>IF((DP9&lt;&gt;""),IF(OR($F9&lt;&gt;$G9,PrSettings!$M$4="●"),(($F9-$G9)=(DM9-DN9))*1,0),"")</f>
        <v/>
      </c>
      <c r="DR9" s="606" t="str">
        <f t="shared" si="52"/>
        <v/>
      </c>
      <c r="DS9" s="606" t="str">
        <f>IF(DP9&lt;&gt;"",IF(ABS($F9-$G9)&gt;=PrSettings!$M$7,(ABS($F9-$G9-DM9+DN9)&lt;=1)*1,IF(AND(DP9,$F9=$G9,$F9&gt;=PrSettings!$M$6),(ABS(DM9-$F9)&lt;=1)*1,IF(AND(DP9,$F9+$G9&gt;=PrSettings!$M$8),(ABS(DM9-$F9)+ABS(DN9-$G9)&lt;=1)*1,""))),"")</f>
        <v/>
      </c>
      <c r="DT9" s="618"/>
      <c r="DV9" s="605">
        <f t="shared" si="9"/>
        <v>9</v>
      </c>
      <c r="DW9" s="646" t="str">
        <f>GrpA!$B$7</f>
        <v>Schweiz</v>
      </c>
      <c r="DX9" s="606">
        <f t="shared" si="53"/>
        <v>24</v>
      </c>
      <c r="DY9" s="646" t="str">
        <f>GrpA!$D$7</f>
        <v>Island</v>
      </c>
      <c r="DZ9" s="643"/>
      <c r="EA9" s="643"/>
      <c r="EB9" s="615"/>
      <c r="EC9" s="606" t="str">
        <f t="shared" si="54"/>
        <v/>
      </c>
      <c r="ED9" s="606" t="str">
        <f>IF((EC9&lt;&gt;""),IF(OR($F9&lt;&gt;$G9,PrSettings!$M$4="●"),(($F9-$G9)=(DZ9-EA9))*1,0),"")</f>
        <v/>
      </c>
      <c r="EE9" s="606" t="str">
        <f t="shared" si="55"/>
        <v/>
      </c>
      <c r="EF9" s="606" t="str">
        <f>IF(EC9&lt;&gt;"",IF(ABS($F9-$G9)&gt;=PrSettings!$M$7,(ABS($F9-$G9-DZ9+EA9)&lt;=1)*1,IF(AND(EC9,$F9=$G9,$F9&gt;=PrSettings!$M$6),(ABS(DZ9-$F9)&lt;=1)*1,IF(AND(EC9,$F9+$G9&gt;=PrSettings!$M$8),(ABS(DZ9-$F9)+ABS(EA9-$G9)&lt;=1)*1,""))),"")</f>
        <v/>
      </c>
      <c r="EG9" s="618"/>
      <c r="EI9" s="605">
        <f t="shared" si="10"/>
        <v>9</v>
      </c>
      <c r="EJ9" s="646" t="str">
        <f>GrpA!$B$7</f>
        <v>Schweiz</v>
      </c>
      <c r="EK9" s="606">
        <f t="shared" si="56"/>
        <v>24</v>
      </c>
      <c r="EL9" s="646" t="str">
        <f>GrpA!$D$7</f>
        <v>Island</v>
      </c>
      <c r="EM9" s="643"/>
      <c r="EN9" s="643"/>
      <c r="EO9" s="615"/>
      <c r="EP9" s="606" t="str">
        <f t="shared" si="57"/>
        <v/>
      </c>
      <c r="EQ9" s="606" t="str">
        <f>IF((EP9&lt;&gt;""),IF(OR($F9&lt;&gt;$G9,PrSettings!$M$4="●"),(($F9-$G9)=(EM9-EN9))*1,0),"")</f>
        <v/>
      </c>
      <c r="ER9" s="606" t="str">
        <f t="shared" si="58"/>
        <v/>
      </c>
      <c r="ES9" s="606" t="str">
        <f>IF(EP9&lt;&gt;"",IF(ABS($F9-$G9)&gt;=PrSettings!$M$7,(ABS($F9-$G9-EM9+EN9)&lt;=1)*1,IF(AND(EP9,$F9=$G9,$F9&gt;=PrSettings!$M$6),(ABS(EM9-$F9)&lt;=1)*1,IF(AND(EP9,$F9+$G9&gt;=PrSettings!$M$8),(ABS(EM9-$F9)+ABS(EN9-$G9)&lt;=1)*1,""))),"")</f>
        <v/>
      </c>
      <c r="ET9" s="618"/>
      <c r="EV9" s="605">
        <f t="shared" si="11"/>
        <v>9</v>
      </c>
      <c r="EW9" s="646" t="str">
        <f>GrpA!$B$7</f>
        <v>Schweiz</v>
      </c>
      <c r="EX9" s="606">
        <f t="shared" si="59"/>
        <v>24</v>
      </c>
      <c r="EY9" s="646" t="str">
        <f>GrpA!$D$7</f>
        <v>Island</v>
      </c>
      <c r="EZ9" s="643"/>
      <c r="FA9" s="643"/>
      <c r="FB9" s="615"/>
      <c r="FC9" s="606" t="str">
        <f t="shared" si="60"/>
        <v/>
      </c>
      <c r="FD9" s="606" t="str">
        <f>IF((FC9&lt;&gt;""),IF(OR($F9&lt;&gt;$G9,PrSettings!$M$4="●"),(($F9-$G9)=(EZ9-FA9))*1,0),"")</f>
        <v/>
      </c>
      <c r="FE9" s="606" t="str">
        <f t="shared" si="61"/>
        <v/>
      </c>
      <c r="FF9" s="606" t="str">
        <f>IF(FC9&lt;&gt;"",IF(ABS($F9-$G9)&gt;=PrSettings!$M$7,(ABS($F9-$G9-EZ9+FA9)&lt;=1)*1,IF(AND(FC9,$F9=$G9,$F9&gt;=PrSettings!$M$6),(ABS(EZ9-$F9)&lt;=1)*1,IF(AND(FC9,$F9+$G9&gt;=PrSettings!$M$8),(ABS(EZ9-$F9)+ABS(FA9-$G9)&lt;=1)*1,""))),"")</f>
        <v/>
      </c>
      <c r="FG9" s="618"/>
      <c r="FI9" s="605">
        <f t="shared" si="12"/>
        <v>9</v>
      </c>
      <c r="FJ9" s="646" t="str">
        <f>GrpA!$B$7</f>
        <v>Schweiz</v>
      </c>
      <c r="FK9" s="606">
        <f t="shared" si="62"/>
        <v>24</v>
      </c>
      <c r="FL9" s="646" t="str">
        <f>GrpA!$D$7</f>
        <v>Island</v>
      </c>
      <c r="FM9" s="643"/>
      <c r="FN9" s="643"/>
      <c r="FO9" s="615"/>
      <c r="FP9" s="606" t="str">
        <f t="shared" si="63"/>
        <v/>
      </c>
      <c r="FQ9" s="606" t="str">
        <f>IF((FP9&lt;&gt;""),IF(OR($F9&lt;&gt;$G9,PrSettings!$M$4="●"),(($F9-$G9)=(FM9-FN9))*1,0),"")</f>
        <v/>
      </c>
      <c r="FR9" s="606" t="str">
        <f t="shared" si="64"/>
        <v/>
      </c>
      <c r="FS9" s="606" t="str">
        <f>IF(FP9&lt;&gt;"",IF(ABS($F9-$G9)&gt;=PrSettings!$M$7,(ABS($F9-$G9-FM9+FN9)&lt;=1)*1,IF(AND(FP9,$F9=$G9,$F9&gt;=PrSettings!$M$6),(ABS(FM9-$F9)&lt;=1)*1,IF(AND(FP9,$F9+$G9&gt;=PrSettings!$M$8),(ABS(FM9-$F9)+ABS(FN9-$G9)&lt;=1)*1,""))),"")</f>
        <v/>
      </c>
      <c r="FT9" s="618"/>
      <c r="FV9" s="605">
        <f t="shared" si="13"/>
        <v>9</v>
      </c>
      <c r="FW9" s="646" t="str">
        <f>GrpA!$B$7</f>
        <v>Schweiz</v>
      </c>
      <c r="FX9" s="606">
        <f t="shared" si="65"/>
        <v>24</v>
      </c>
      <c r="FY9" s="646" t="str">
        <f>GrpA!$D$7</f>
        <v>Island</v>
      </c>
      <c r="FZ9" s="643"/>
      <c r="GA9" s="643"/>
      <c r="GB9" s="615"/>
      <c r="GC9" s="606" t="str">
        <f t="shared" si="66"/>
        <v/>
      </c>
      <c r="GD9" s="606" t="str">
        <f>IF((GC9&lt;&gt;""),IF(OR($F9&lt;&gt;$G9,PrSettings!$M$4="●"),(($F9-$G9)=(FZ9-GA9))*1,0),"")</f>
        <v/>
      </c>
      <c r="GE9" s="606" t="str">
        <f t="shared" si="67"/>
        <v/>
      </c>
      <c r="GF9" s="606" t="str">
        <f>IF(GC9&lt;&gt;"",IF(ABS($F9-$G9)&gt;=PrSettings!$M$7,(ABS($F9-$G9-FZ9+GA9)&lt;=1)*1,IF(AND(GC9,$F9=$G9,$F9&gt;=PrSettings!$M$6),(ABS(FZ9-$F9)&lt;=1)*1,IF(AND(GC9,$F9+$G9&gt;=PrSettings!$M$8),(ABS(FZ9-$F9)+ABS(GA9-$G9)&lt;=1)*1,""))),"")</f>
        <v/>
      </c>
      <c r="GG9" s="618"/>
      <c r="GI9" s="605">
        <f t="shared" si="14"/>
        <v>9</v>
      </c>
      <c r="GJ9" s="646" t="str">
        <f>GrpA!$B$7</f>
        <v>Schweiz</v>
      </c>
      <c r="GK9" s="606">
        <f t="shared" si="68"/>
        <v>24</v>
      </c>
      <c r="GL9" s="646" t="str">
        <f>GrpA!$D$7</f>
        <v>Island</v>
      </c>
      <c r="GM9" s="643"/>
      <c r="GN9" s="643"/>
      <c r="GO9" s="615"/>
      <c r="GP9" s="606" t="str">
        <f t="shared" si="69"/>
        <v/>
      </c>
      <c r="GQ9" s="606" t="str">
        <f>IF((GP9&lt;&gt;""),IF(OR($F9&lt;&gt;$G9,PrSettings!$M$4="●"),(($F9-$G9)=(GM9-GN9))*1,0),"")</f>
        <v/>
      </c>
      <c r="GR9" s="606" t="str">
        <f t="shared" si="70"/>
        <v/>
      </c>
      <c r="GS9" s="606" t="str">
        <f>IF(GP9&lt;&gt;"",IF(ABS($F9-$G9)&gt;=PrSettings!$M$7,(ABS($F9-$G9-GM9+GN9)&lt;=1)*1,IF(AND(GP9,$F9=$G9,$F9&gt;=PrSettings!$M$6),(ABS(GM9-$F9)&lt;=1)*1,IF(AND(GP9,$F9+$G9&gt;=PrSettings!$M$8),(ABS(GM9-$F9)+ABS(GN9-$G9)&lt;=1)*1,""))),"")</f>
        <v/>
      </c>
      <c r="GT9" s="618"/>
      <c r="GV9" s="605">
        <f t="shared" si="15"/>
        <v>9</v>
      </c>
      <c r="GW9" s="646" t="str">
        <f>GrpA!$B$7</f>
        <v>Schweiz</v>
      </c>
      <c r="GX9" s="606">
        <f t="shared" si="71"/>
        <v>24</v>
      </c>
      <c r="GY9" s="646" t="str">
        <f>GrpA!$D$7</f>
        <v>Island</v>
      </c>
      <c r="GZ9" s="643"/>
      <c r="HA9" s="643"/>
      <c r="HB9" s="615"/>
      <c r="HC9" s="606" t="str">
        <f t="shared" si="72"/>
        <v/>
      </c>
      <c r="HD9" s="606" t="str">
        <f>IF((HC9&lt;&gt;""),IF(OR($F9&lt;&gt;$G9,PrSettings!$M$4="●"),(($F9-$G9)=(GZ9-HA9))*1,0),"")</f>
        <v/>
      </c>
      <c r="HE9" s="606" t="str">
        <f t="shared" si="73"/>
        <v/>
      </c>
      <c r="HF9" s="606" t="str">
        <f>IF(HC9&lt;&gt;"",IF(ABS($F9-$G9)&gt;=PrSettings!$M$7,(ABS($F9-$G9-GZ9+HA9)&lt;=1)*1,IF(AND(HC9,$F9=$G9,$F9&gt;=PrSettings!$M$6),(ABS(GZ9-$F9)&lt;=1)*1,IF(AND(HC9,$F9+$G9&gt;=PrSettings!$M$8),(ABS(GZ9-$F9)+ABS(HA9-$G9)&lt;=1)*1,""))),"")</f>
        <v/>
      </c>
      <c r="HG9" s="618"/>
      <c r="HI9" s="605">
        <f t="shared" si="16"/>
        <v>9</v>
      </c>
      <c r="HJ9" s="646" t="str">
        <f>GrpA!$B$7</f>
        <v>Schweiz</v>
      </c>
      <c r="HK9" s="606">
        <f t="shared" si="74"/>
        <v>24</v>
      </c>
      <c r="HL9" s="646" t="str">
        <f>GrpA!$D$7</f>
        <v>Island</v>
      </c>
      <c r="HM9" s="643"/>
      <c r="HN9" s="643"/>
      <c r="HO9" s="615"/>
      <c r="HP9" s="606" t="str">
        <f t="shared" si="75"/>
        <v/>
      </c>
      <c r="HQ9" s="606" t="str">
        <f>IF((HP9&lt;&gt;""),IF(OR($F9&lt;&gt;$G9,PrSettings!$M$4="●"),(($F9-$G9)=(HM9-HN9))*1,0),"")</f>
        <v/>
      </c>
      <c r="HR9" s="606" t="str">
        <f t="shared" si="76"/>
        <v/>
      </c>
      <c r="HS9" s="606" t="str">
        <f>IF(HP9&lt;&gt;"",IF(ABS($F9-$G9)&gt;=PrSettings!$M$7,(ABS($F9-$G9-HM9+HN9)&lt;=1)*1,IF(AND(HP9,$F9=$G9,$F9&gt;=PrSettings!$M$6),(ABS(HM9-$F9)&lt;=1)*1,IF(AND(HP9,$F9+$G9&gt;=PrSettings!$M$8),(ABS(HM9-$F9)+ABS(HN9-$G9)&lt;=1)*1,""))),"")</f>
        <v/>
      </c>
      <c r="HT9" s="618"/>
      <c r="HV9" s="605">
        <f t="shared" si="17"/>
        <v>9</v>
      </c>
      <c r="HW9" s="646" t="str">
        <f>GrpA!$B$7</f>
        <v>Schweiz</v>
      </c>
      <c r="HX9" s="606">
        <f t="shared" si="77"/>
        <v>24</v>
      </c>
      <c r="HY9" s="646" t="str">
        <f>GrpA!$D$7</f>
        <v>Island</v>
      </c>
      <c r="HZ9" s="643"/>
      <c r="IA9" s="643"/>
      <c r="IB9" s="615"/>
      <c r="IC9" s="606" t="str">
        <f t="shared" si="78"/>
        <v/>
      </c>
      <c r="ID9" s="606" t="str">
        <f>IF((IC9&lt;&gt;""),IF(OR($F9&lt;&gt;$G9,PrSettings!$M$4="●"),(($F9-$G9)=(HZ9-IA9))*1,0),"")</f>
        <v/>
      </c>
      <c r="IE9" s="606" t="str">
        <f t="shared" si="79"/>
        <v/>
      </c>
      <c r="IF9" s="606" t="str">
        <f>IF(IC9&lt;&gt;"",IF(ABS($F9-$G9)&gt;=PrSettings!$M$7,(ABS($F9-$G9-HZ9+IA9)&lt;=1)*1,IF(AND(IC9,$F9=$G9,$F9&gt;=PrSettings!$M$6),(ABS(HZ9-$F9)&lt;=1)*1,IF(AND(IC9,$F9+$G9&gt;=PrSettings!$M$8),(ABS(HZ9-$F9)+ABS(IA9-$G9)&lt;=1)*1,""))),"")</f>
        <v/>
      </c>
      <c r="IG9" s="618"/>
      <c r="II9" s="605">
        <f t="shared" si="18"/>
        <v>9</v>
      </c>
      <c r="IJ9" s="646" t="str">
        <f>GrpA!$B$7</f>
        <v>Schweiz</v>
      </c>
      <c r="IK9" s="606">
        <f t="shared" si="80"/>
        <v>24</v>
      </c>
      <c r="IL9" s="646" t="str">
        <f>GrpA!$D$7</f>
        <v>Island</v>
      </c>
      <c r="IM9" s="643"/>
      <c r="IN9" s="643"/>
      <c r="IO9" s="615"/>
      <c r="IP9" s="606" t="str">
        <f t="shared" si="81"/>
        <v/>
      </c>
      <c r="IQ9" s="606" t="str">
        <f>IF((IP9&lt;&gt;""),IF(OR($F9&lt;&gt;$G9,PrSettings!$M$4="●"),(($F9-$G9)=(IM9-IN9))*1,0),"")</f>
        <v/>
      </c>
      <c r="IR9" s="606" t="str">
        <f t="shared" si="82"/>
        <v/>
      </c>
      <c r="IS9" s="606" t="str">
        <f>IF(IP9&lt;&gt;"",IF(ABS($F9-$G9)&gt;=PrSettings!$M$7,(ABS($F9-$G9-IM9+IN9)&lt;=1)*1,IF(AND(IP9,$F9=$G9,$F9&gt;=PrSettings!$M$6),(ABS(IM9-$F9)&lt;=1)*1,IF(AND(IP9,$F9+$G9&gt;=PrSettings!$M$8),(ABS(IM9-$F9)+ABS(IN9-$G9)&lt;=1)*1,""))),"")</f>
        <v/>
      </c>
      <c r="IT9" s="618"/>
      <c r="IV9" s="605">
        <f t="shared" si="19"/>
        <v>9</v>
      </c>
      <c r="IW9" s="646" t="str">
        <f>GrpA!$B$7</f>
        <v>Schweiz</v>
      </c>
      <c r="IX9" s="606">
        <f t="shared" si="83"/>
        <v>24</v>
      </c>
      <c r="IY9" s="646" t="str">
        <f>GrpA!$D$7</f>
        <v>Island</v>
      </c>
      <c r="IZ9" s="643"/>
      <c r="JA9" s="643"/>
      <c r="JB9" s="615"/>
      <c r="JC9" s="606" t="str">
        <f t="shared" si="84"/>
        <v/>
      </c>
      <c r="JD9" s="606" t="str">
        <f>IF((JC9&lt;&gt;""),IF(OR($F9&lt;&gt;$G9,PrSettings!$M$4="●"),(($F9-$G9)=(IZ9-JA9))*1,0),"")</f>
        <v/>
      </c>
      <c r="JE9" s="606" t="str">
        <f t="shared" si="85"/>
        <v/>
      </c>
      <c r="JF9" s="606" t="str">
        <f>IF(JC9&lt;&gt;"",IF(ABS($F9-$G9)&gt;=PrSettings!$M$7,(ABS($F9-$G9-IZ9+JA9)&lt;=1)*1,IF(AND(JC9,$F9=$G9,$F9&gt;=PrSettings!$M$6),(ABS(IZ9-$F9)&lt;=1)*1,IF(AND(JC9,$F9+$G9&gt;=PrSettings!$M$8),(ABS(IZ9-$F9)+ABS(JA9-$G9)&lt;=1)*1,""))),"")</f>
        <v/>
      </c>
      <c r="JG9" s="618"/>
      <c r="JI9" s="605">
        <f t="shared" si="20"/>
        <v>9</v>
      </c>
      <c r="JJ9" s="646" t="str">
        <f>GrpA!$B$7</f>
        <v>Schweiz</v>
      </c>
      <c r="JK9" s="606">
        <f t="shared" si="86"/>
        <v>24</v>
      </c>
      <c r="JL9" s="646" t="str">
        <f>GrpA!$D$7</f>
        <v>Island</v>
      </c>
      <c r="JM9" s="643"/>
      <c r="JN9" s="643"/>
      <c r="JO9" s="615"/>
      <c r="JP9" s="606" t="str">
        <f t="shared" si="87"/>
        <v/>
      </c>
      <c r="JQ9" s="606" t="str">
        <f>IF((JP9&lt;&gt;""),IF(OR($F9&lt;&gt;$G9,PrSettings!$M$4="●"),(($F9-$G9)=(JM9-JN9))*1,0),"")</f>
        <v/>
      </c>
      <c r="JR9" s="606" t="str">
        <f t="shared" si="88"/>
        <v/>
      </c>
      <c r="JS9" s="606" t="str">
        <f>IF(JP9&lt;&gt;"",IF(ABS($F9-$G9)&gt;=PrSettings!$M$7,(ABS($F9-$G9-JM9+JN9)&lt;=1)*1,IF(AND(JP9,$F9=$G9,$F9&gt;=PrSettings!$M$6),(ABS(JM9-$F9)&lt;=1)*1,IF(AND(JP9,$F9+$G9&gt;=PrSettings!$M$8),(ABS(JM9-$F9)+ABS(JN9-$G9)&lt;=1)*1,""))),"")</f>
        <v/>
      </c>
      <c r="JT9" s="618"/>
      <c r="JV9" s="605">
        <f t="shared" si="21"/>
        <v>9</v>
      </c>
      <c r="JW9" s="646" t="str">
        <f>GrpA!$B$7</f>
        <v>Schweiz</v>
      </c>
      <c r="JX9" s="606">
        <f t="shared" si="89"/>
        <v>24</v>
      </c>
      <c r="JY9" s="646" t="str">
        <f>GrpA!$D$7</f>
        <v>Island</v>
      </c>
      <c r="JZ9" s="643"/>
      <c r="KA9" s="643"/>
      <c r="KB9" s="615"/>
      <c r="KC9" s="606" t="str">
        <f t="shared" si="90"/>
        <v/>
      </c>
      <c r="KD9" s="606" t="str">
        <f>IF((KC9&lt;&gt;""),IF(OR($F9&lt;&gt;$G9,PrSettings!$M$4="●"),(($F9-$G9)=(JZ9-KA9))*1,0),"")</f>
        <v/>
      </c>
      <c r="KE9" s="606" t="str">
        <f t="shared" si="91"/>
        <v/>
      </c>
      <c r="KF9" s="606" t="str">
        <f>IF(KC9&lt;&gt;"",IF(ABS($F9-$G9)&gt;=PrSettings!$M$7,(ABS($F9-$G9-JZ9+KA9)&lt;=1)*1,IF(AND(KC9,$F9=$G9,$F9&gt;=PrSettings!$M$6),(ABS(JZ9-$F9)&lt;=1)*1,IF(AND(KC9,$F9+$G9&gt;=PrSettings!$M$8),(ABS(JZ9-$F9)+ABS(KA9-$G9)&lt;=1)*1,""))),"")</f>
        <v/>
      </c>
      <c r="KG9" s="618"/>
      <c r="KI9" s="605">
        <f t="shared" si="22"/>
        <v>9</v>
      </c>
      <c r="KJ9" s="646" t="str">
        <f>GrpA!$B$7</f>
        <v>Schweiz</v>
      </c>
      <c r="KK9" s="606">
        <f t="shared" si="92"/>
        <v>24</v>
      </c>
      <c r="KL9" s="646" t="str">
        <f>GrpA!$D$7</f>
        <v>Island</v>
      </c>
      <c r="KM9" s="643"/>
      <c r="KN9" s="643"/>
      <c r="KO9" s="615"/>
      <c r="KP9" s="606" t="str">
        <f t="shared" si="93"/>
        <v/>
      </c>
      <c r="KQ9" s="606" t="str">
        <f>IF((KP9&lt;&gt;""),IF(OR($F9&lt;&gt;$G9,PrSettings!$M$4="●"),(($F9-$G9)=(KM9-KN9))*1,0),"")</f>
        <v/>
      </c>
      <c r="KR9" s="606" t="str">
        <f t="shared" si="94"/>
        <v/>
      </c>
      <c r="KS9" s="606" t="str">
        <f>IF(KP9&lt;&gt;"",IF(ABS($F9-$G9)&gt;=PrSettings!$M$7,(ABS($F9-$G9-KM9+KN9)&lt;=1)*1,IF(AND(KP9,$F9=$G9,$F9&gt;=PrSettings!$M$6),(ABS(KM9-$F9)&lt;=1)*1,IF(AND(KP9,$F9+$G9&gt;=PrSettings!$M$8),(ABS(KM9-$F9)+ABS(KN9-$G9)&lt;=1)*1,""))),"")</f>
        <v/>
      </c>
      <c r="KT9" s="618"/>
      <c r="KV9" s="605">
        <f t="shared" si="23"/>
        <v>9</v>
      </c>
      <c r="KW9" s="646" t="str">
        <f>GrpA!$B$7</f>
        <v>Schweiz</v>
      </c>
      <c r="KX9" s="606">
        <f t="shared" si="95"/>
        <v>24</v>
      </c>
      <c r="KY9" s="646" t="str">
        <f>GrpA!$D$7</f>
        <v>Island</v>
      </c>
      <c r="KZ9" s="643"/>
      <c r="LA9" s="643"/>
      <c r="LB9" s="615"/>
      <c r="LC9" s="606" t="str">
        <f t="shared" si="96"/>
        <v/>
      </c>
      <c r="LD9" s="606" t="str">
        <f>IF((LC9&lt;&gt;""),IF(OR($F9&lt;&gt;$G9,PrSettings!$M$4="●"),(($F9-$G9)=(KZ9-LA9))*1,0),"")</f>
        <v/>
      </c>
      <c r="LE9" s="606" t="str">
        <f t="shared" si="97"/>
        <v/>
      </c>
      <c r="LF9" s="606" t="str">
        <f>IF(LC9&lt;&gt;"",IF(ABS($F9-$G9)&gt;=PrSettings!$M$7,(ABS($F9-$G9-KZ9+LA9)&lt;=1)*1,IF(AND(LC9,$F9=$G9,$F9&gt;=PrSettings!$M$6),(ABS(KZ9-$F9)&lt;=1)*1,IF(AND(LC9,$F9+$G9&gt;=PrSettings!$M$8),(ABS(KZ9-$F9)+ABS(LA9-$G9)&lt;=1)*1,""))),"")</f>
        <v/>
      </c>
      <c r="LG9" s="618"/>
      <c r="LI9" s="605">
        <f t="shared" si="24"/>
        <v>9</v>
      </c>
      <c r="LJ9" s="646" t="str">
        <f>GrpA!$B$7</f>
        <v>Schweiz</v>
      </c>
      <c r="LK9" s="606">
        <f t="shared" si="98"/>
        <v>24</v>
      </c>
      <c r="LL9" s="646" t="str">
        <f>GrpA!$D$7</f>
        <v>Island</v>
      </c>
      <c r="LM9" s="643"/>
      <c r="LN9" s="643"/>
      <c r="LO9" s="615"/>
      <c r="LP9" s="606" t="str">
        <f t="shared" si="99"/>
        <v/>
      </c>
      <c r="LQ9" s="606" t="str">
        <f>IF((LP9&lt;&gt;""),IF(OR($F9&lt;&gt;$G9,PrSettings!$M$4="●"),(($F9-$G9)=(LM9-LN9))*1,0),"")</f>
        <v/>
      </c>
      <c r="LR9" s="606" t="str">
        <f t="shared" si="100"/>
        <v/>
      </c>
      <c r="LS9" s="606" t="str">
        <f>IF(LP9&lt;&gt;"",IF(ABS($F9-$G9)&gt;=PrSettings!$M$7,(ABS($F9-$G9-LM9+LN9)&lt;=1)*1,IF(AND(LP9,$F9=$G9,$F9&gt;=PrSettings!$M$6),(ABS(LM9-$F9)&lt;=1)*1,IF(AND(LP9,$F9+$G9&gt;=PrSettings!$M$8),(ABS(LM9-$F9)+ABS(LN9-$G9)&lt;=1)*1,""))),"")</f>
        <v/>
      </c>
      <c r="LT9" s="618"/>
      <c r="LV9" s="605">
        <f t="shared" si="25"/>
        <v>9</v>
      </c>
      <c r="LW9" s="646" t="str">
        <f>GrpA!$B$7</f>
        <v>Schweiz</v>
      </c>
      <c r="LX9" s="606">
        <f t="shared" si="101"/>
        <v>24</v>
      </c>
      <c r="LY9" s="646" t="str">
        <f>GrpA!$D$7</f>
        <v>Island</v>
      </c>
      <c r="LZ9" s="643"/>
      <c r="MA9" s="643"/>
      <c r="MB9" s="615"/>
      <c r="MC9" s="606" t="str">
        <f t="shared" si="102"/>
        <v/>
      </c>
      <c r="MD9" s="606" t="str">
        <f>IF((MC9&lt;&gt;""),IF(OR($F9&lt;&gt;$G9,PrSettings!$M$4="●"),(($F9-$G9)=(LZ9-MA9))*1,0),"")</f>
        <v/>
      </c>
      <c r="ME9" s="606" t="str">
        <f t="shared" si="103"/>
        <v/>
      </c>
      <c r="MF9" s="606" t="str">
        <f>IF(MC9&lt;&gt;"",IF(ABS($F9-$G9)&gt;=PrSettings!$M$7,(ABS($F9-$G9-LZ9+MA9)&lt;=1)*1,IF(AND(MC9,$F9=$G9,$F9&gt;=PrSettings!$M$6),(ABS(LZ9-$F9)&lt;=1)*1,IF(AND(MC9,$F9+$G9&gt;=PrSettings!$M$8),(ABS(LZ9-$F9)+ABS(MA9-$G9)&lt;=1)*1,""))),"")</f>
        <v/>
      </c>
      <c r="MG9" s="618"/>
    </row>
    <row r="10" spans="2:345" x14ac:dyDescent="0.25">
      <c r="B10" s="605">
        <f>INDEX(Groups!$C$7:$C$25,MATCH(C10,Groups!$D$7:$D$25,0))</f>
        <v>20</v>
      </c>
      <c r="C10" s="646" t="str">
        <f>GrpA!$B$8</f>
        <v>Finnland</v>
      </c>
      <c r="D10" s="606">
        <f>INDEX(Groups!$C$7:$C$25,MATCH(E10,Groups!$D$7:$D$25,0))</f>
        <v>9</v>
      </c>
      <c r="E10" s="646" t="str">
        <f>GrpA!$D$8</f>
        <v>Schweiz</v>
      </c>
      <c r="F10" s="649">
        <f>GrpA!$E$8</f>
        <v>1</v>
      </c>
      <c r="G10" s="650">
        <f>GrpA!$G$8</f>
        <v>1</v>
      </c>
      <c r="I10" s="605">
        <f t="shared" si="0"/>
        <v>20</v>
      </c>
      <c r="J10" s="646" t="str">
        <f>GrpA!$B$8</f>
        <v>Finnland</v>
      </c>
      <c r="K10" s="606">
        <f t="shared" si="26"/>
        <v>9</v>
      </c>
      <c r="L10" s="646" t="str">
        <f>GrpA!$D$8</f>
        <v>Schweiz</v>
      </c>
      <c r="M10" s="643"/>
      <c r="N10" s="643"/>
      <c r="O10" s="615"/>
      <c r="P10" s="606" t="str">
        <f t="shared" si="27"/>
        <v/>
      </c>
      <c r="Q10" s="606" t="str">
        <f>IF((P10&lt;&gt;""),IF(OR($F10&lt;&gt;$G10,PrSettings!$M$4="●"),(($F10-$G10)=(M10-N10))*1,0),"")</f>
        <v/>
      </c>
      <c r="R10" s="606" t="str">
        <f t="shared" si="28"/>
        <v/>
      </c>
      <c r="S10" s="606" t="str">
        <f>IF(P10&lt;&gt;"",IF(ABS($F10-$G10)&gt;=PrSettings!$M$7,(ABS($F10-$G10-M10+N10)&lt;=1)*1,IF(AND(P10,$F10=$G10,$F10&gt;=PrSettings!$M$6),(ABS(M10-$F10)&lt;=1)*1,IF(AND(P10,$F10+$G10&gt;=PrSettings!$M$8),(ABS(M10-$F10)+ABS(N10-$G10)&lt;=1)*1,""))),"")</f>
        <v/>
      </c>
      <c r="T10" s="618"/>
      <c r="V10" s="605">
        <f t="shared" si="1"/>
        <v>20</v>
      </c>
      <c r="W10" s="646" t="str">
        <f>GrpA!$B$8</f>
        <v>Finnland</v>
      </c>
      <c r="X10" s="606">
        <f t="shared" si="29"/>
        <v>9</v>
      </c>
      <c r="Y10" s="646" t="str">
        <f>GrpA!$D$8</f>
        <v>Schweiz</v>
      </c>
      <c r="Z10" s="643"/>
      <c r="AA10" s="643"/>
      <c r="AB10" s="615"/>
      <c r="AC10" s="606" t="str">
        <f t="shared" si="30"/>
        <v/>
      </c>
      <c r="AD10" s="606" t="str">
        <f>IF((AC10&lt;&gt;""),IF(OR($F10&lt;&gt;$G10,PrSettings!$M$4="●"),(($F10-$G10)=(Z10-AA10))*1,0),"")</f>
        <v/>
      </c>
      <c r="AE10" s="606" t="str">
        <f t="shared" si="31"/>
        <v/>
      </c>
      <c r="AF10" s="606" t="str">
        <f>IF(AC10&lt;&gt;"",IF(ABS($F10-$G10)&gt;=PrSettings!$M$7,(ABS($F10-$G10-Z10+AA10)&lt;=1)*1,IF(AND(AC10,$F10=$G10,$F10&gt;=PrSettings!$M$6),(ABS(Z10-$F10)&lt;=1)*1,IF(AND(AC10,$F10+$G10&gt;=PrSettings!$M$8),(ABS(Z10-$F10)+ABS(AA10-$G10)&lt;=1)*1,""))),"")</f>
        <v/>
      </c>
      <c r="AG10" s="618"/>
      <c r="AI10" s="605">
        <f t="shared" si="2"/>
        <v>20</v>
      </c>
      <c r="AJ10" s="646" t="str">
        <f>GrpA!$B$8</f>
        <v>Finnland</v>
      </c>
      <c r="AK10" s="606">
        <f t="shared" si="32"/>
        <v>9</v>
      </c>
      <c r="AL10" s="646" t="str">
        <f>GrpA!$D$8</f>
        <v>Schweiz</v>
      </c>
      <c r="AM10" s="643"/>
      <c r="AN10" s="643"/>
      <c r="AO10" s="615"/>
      <c r="AP10" s="606" t="str">
        <f t="shared" si="33"/>
        <v/>
      </c>
      <c r="AQ10" s="606" t="str">
        <f>IF((AP10&lt;&gt;""),IF(OR($F10&lt;&gt;$G10,PrSettings!$M$4="●"),(($F10-$G10)=(AM10-AN10))*1,0),"")</f>
        <v/>
      </c>
      <c r="AR10" s="606" t="str">
        <f t="shared" si="34"/>
        <v/>
      </c>
      <c r="AS10" s="606" t="str">
        <f>IF(AP10&lt;&gt;"",IF(ABS($F10-$G10)&gt;=PrSettings!$M$7,(ABS($F10-$G10-AM10+AN10)&lt;=1)*1,IF(AND(AP10,$F10=$G10,$F10&gt;=PrSettings!$M$6),(ABS(AM10-$F10)&lt;=1)*1,IF(AND(AP10,$F10+$G10&gt;=PrSettings!$M$8),(ABS(AM10-$F10)+ABS(AN10-$G10)&lt;=1)*1,""))),"")</f>
        <v/>
      </c>
      <c r="AT10" s="618"/>
      <c r="AV10" s="605">
        <f t="shared" si="3"/>
        <v>20</v>
      </c>
      <c r="AW10" s="646" t="str">
        <f>GrpA!$B$8</f>
        <v>Finnland</v>
      </c>
      <c r="AX10" s="606">
        <f t="shared" si="35"/>
        <v>9</v>
      </c>
      <c r="AY10" s="646" t="str">
        <f>GrpA!$D$8</f>
        <v>Schweiz</v>
      </c>
      <c r="AZ10" s="643"/>
      <c r="BA10" s="643"/>
      <c r="BB10" s="615"/>
      <c r="BC10" s="606" t="str">
        <f t="shared" si="36"/>
        <v/>
      </c>
      <c r="BD10" s="606" t="str">
        <f>IF((BC10&lt;&gt;""),IF(OR($F10&lt;&gt;$G10,PrSettings!$M$4="●"),(($F10-$G10)=(AZ10-BA10))*1,0),"")</f>
        <v/>
      </c>
      <c r="BE10" s="606" t="str">
        <f t="shared" si="37"/>
        <v/>
      </c>
      <c r="BF10" s="606" t="str">
        <f>IF(BC10&lt;&gt;"",IF(ABS($F10-$G10)&gt;=PrSettings!$M$7,(ABS($F10-$G10-AZ10+BA10)&lt;=1)*1,IF(AND(BC10,$F10=$G10,$F10&gt;=PrSettings!$M$6),(ABS(AZ10-$F10)&lt;=1)*1,IF(AND(BC10,$F10+$G10&gt;=PrSettings!$M$8),(ABS(AZ10-$F10)+ABS(BA10-$G10)&lt;=1)*1,""))),"")</f>
        <v/>
      </c>
      <c r="BG10" s="618"/>
      <c r="BI10" s="605">
        <f t="shared" si="4"/>
        <v>20</v>
      </c>
      <c r="BJ10" s="646" t="str">
        <f>GrpA!$B$8</f>
        <v>Finnland</v>
      </c>
      <c r="BK10" s="606">
        <f t="shared" si="38"/>
        <v>9</v>
      </c>
      <c r="BL10" s="646" t="str">
        <f>GrpA!$D$8</f>
        <v>Schweiz</v>
      </c>
      <c r="BM10" s="643"/>
      <c r="BN10" s="643"/>
      <c r="BO10" s="615"/>
      <c r="BP10" s="606" t="str">
        <f t="shared" si="39"/>
        <v/>
      </c>
      <c r="BQ10" s="606" t="str">
        <f>IF((BP10&lt;&gt;""),IF(OR($F10&lt;&gt;$G10,PrSettings!$M$4="●"),(($F10-$G10)=(BM10-BN10))*1,0),"")</f>
        <v/>
      </c>
      <c r="BR10" s="606" t="str">
        <f t="shared" si="40"/>
        <v/>
      </c>
      <c r="BS10" s="606" t="str">
        <f>IF(BP10&lt;&gt;"",IF(ABS($F10-$G10)&gt;=PrSettings!$M$7,(ABS($F10-$G10-BM10+BN10)&lt;=1)*1,IF(AND(BP10,$F10=$G10,$F10&gt;=PrSettings!$M$6),(ABS(BM10-$F10)&lt;=1)*1,IF(AND(BP10,$F10+$G10&gt;=PrSettings!$M$8),(ABS(BM10-$F10)+ABS(BN10-$G10)&lt;=1)*1,""))),"")</f>
        <v/>
      </c>
      <c r="BT10" s="618"/>
      <c r="BV10" s="605">
        <f t="shared" si="5"/>
        <v>20</v>
      </c>
      <c r="BW10" s="646" t="str">
        <f>GrpA!$B$8</f>
        <v>Finnland</v>
      </c>
      <c r="BX10" s="606">
        <f t="shared" si="41"/>
        <v>9</v>
      </c>
      <c r="BY10" s="646" t="str">
        <f>GrpA!$D$8</f>
        <v>Schweiz</v>
      </c>
      <c r="BZ10" s="643"/>
      <c r="CA10" s="643"/>
      <c r="CB10" s="615"/>
      <c r="CC10" s="606" t="str">
        <f t="shared" si="42"/>
        <v/>
      </c>
      <c r="CD10" s="606" t="str">
        <f>IF((CC10&lt;&gt;""),IF(OR($F10&lt;&gt;$G10,PrSettings!$M$4="●"),(($F10-$G10)=(BZ10-CA10))*1,0),"")</f>
        <v/>
      </c>
      <c r="CE10" s="606" t="str">
        <f t="shared" si="43"/>
        <v/>
      </c>
      <c r="CF10" s="606" t="str">
        <f>IF(CC10&lt;&gt;"",IF(ABS($F10-$G10)&gt;=PrSettings!$M$7,(ABS($F10-$G10-BZ10+CA10)&lt;=1)*1,IF(AND(CC10,$F10=$G10,$F10&gt;=PrSettings!$M$6),(ABS(BZ10-$F10)&lt;=1)*1,IF(AND(CC10,$F10+$G10&gt;=PrSettings!$M$8),(ABS(BZ10-$F10)+ABS(CA10-$G10)&lt;=1)*1,""))),"")</f>
        <v/>
      </c>
      <c r="CG10" s="618"/>
      <c r="CI10" s="605">
        <f t="shared" si="6"/>
        <v>20</v>
      </c>
      <c r="CJ10" s="646" t="str">
        <f>GrpA!$B$8</f>
        <v>Finnland</v>
      </c>
      <c r="CK10" s="606">
        <f t="shared" si="44"/>
        <v>9</v>
      </c>
      <c r="CL10" s="646" t="str">
        <f>GrpA!$D$8</f>
        <v>Schweiz</v>
      </c>
      <c r="CM10" s="643"/>
      <c r="CN10" s="643"/>
      <c r="CO10" s="615"/>
      <c r="CP10" s="606" t="str">
        <f t="shared" si="45"/>
        <v/>
      </c>
      <c r="CQ10" s="606" t="str">
        <f>IF((CP10&lt;&gt;""),IF(OR($F10&lt;&gt;$G10,PrSettings!$M$4="●"),(($F10-$G10)=(CM10-CN10))*1,0),"")</f>
        <v/>
      </c>
      <c r="CR10" s="606" t="str">
        <f t="shared" si="46"/>
        <v/>
      </c>
      <c r="CS10" s="606" t="str">
        <f>IF(CP10&lt;&gt;"",IF(ABS($F10-$G10)&gt;=PrSettings!$M$7,(ABS($F10-$G10-CM10+CN10)&lt;=1)*1,IF(AND(CP10,$F10=$G10,$F10&gt;=PrSettings!$M$6),(ABS(CM10-$F10)&lt;=1)*1,IF(AND(CP10,$F10+$G10&gt;=PrSettings!$M$8),(ABS(CM10-$F10)+ABS(CN10-$G10)&lt;=1)*1,""))),"")</f>
        <v/>
      </c>
      <c r="CT10" s="618"/>
      <c r="CV10" s="605">
        <f t="shared" si="7"/>
        <v>20</v>
      </c>
      <c r="CW10" s="646" t="str">
        <f>GrpA!$B$8</f>
        <v>Finnland</v>
      </c>
      <c r="CX10" s="606">
        <f t="shared" si="47"/>
        <v>9</v>
      </c>
      <c r="CY10" s="646" t="str">
        <f>GrpA!$D$8</f>
        <v>Schweiz</v>
      </c>
      <c r="CZ10" s="643"/>
      <c r="DA10" s="643"/>
      <c r="DB10" s="615"/>
      <c r="DC10" s="606" t="str">
        <f t="shared" si="48"/>
        <v/>
      </c>
      <c r="DD10" s="606" t="str">
        <f>IF((DC10&lt;&gt;""),IF(OR($F10&lt;&gt;$G10,PrSettings!$M$4="●"),(($F10-$G10)=(CZ10-DA10))*1,0),"")</f>
        <v/>
      </c>
      <c r="DE10" s="606" t="str">
        <f t="shared" si="49"/>
        <v/>
      </c>
      <c r="DF10" s="606" t="str">
        <f>IF(DC10&lt;&gt;"",IF(ABS($F10-$G10)&gt;=PrSettings!$M$7,(ABS($F10-$G10-CZ10+DA10)&lt;=1)*1,IF(AND(DC10,$F10=$G10,$F10&gt;=PrSettings!$M$6),(ABS(CZ10-$F10)&lt;=1)*1,IF(AND(DC10,$F10+$G10&gt;=PrSettings!$M$8),(ABS(CZ10-$F10)+ABS(DA10-$G10)&lt;=1)*1,""))),"")</f>
        <v/>
      </c>
      <c r="DG10" s="618"/>
      <c r="DI10" s="605">
        <f t="shared" si="8"/>
        <v>20</v>
      </c>
      <c r="DJ10" s="646" t="str">
        <f>GrpA!$B$8</f>
        <v>Finnland</v>
      </c>
      <c r="DK10" s="606">
        <f t="shared" si="50"/>
        <v>9</v>
      </c>
      <c r="DL10" s="646" t="str">
        <f>GrpA!$D$8</f>
        <v>Schweiz</v>
      </c>
      <c r="DM10" s="643"/>
      <c r="DN10" s="643"/>
      <c r="DO10" s="615"/>
      <c r="DP10" s="606" t="str">
        <f t="shared" si="51"/>
        <v/>
      </c>
      <c r="DQ10" s="606" t="str">
        <f>IF((DP10&lt;&gt;""),IF(OR($F10&lt;&gt;$G10,PrSettings!$M$4="●"),(($F10-$G10)=(DM10-DN10))*1,0),"")</f>
        <v/>
      </c>
      <c r="DR10" s="606" t="str">
        <f t="shared" si="52"/>
        <v/>
      </c>
      <c r="DS10" s="606" t="str">
        <f>IF(DP10&lt;&gt;"",IF(ABS($F10-$G10)&gt;=PrSettings!$M$7,(ABS($F10-$G10-DM10+DN10)&lt;=1)*1,IF(AND(DP10,$F10=$G10,$F10&gt;=PrSettings!$M$6),(ABS(DM10-$F10)&lt;=1)*1,IF(AND(DP10,$F10+$G10&gt;=PrSettings!$M$8),(ABS(DM10-$F10)+ABS(DN10-$G10)&lt;=1)*1,""))),"")</f>
        <v/>
      </c>
      <c r="DT10" s="618"/>
      <c r="DV10" s="605">
        <f t="shared" si="9"/>
        <v>20</v>
      </c>
      <c r="DW10" s="646" t="str">
        <f>GrpA!$B$8</f>
        <v>Finnland</v>
      </c>
      <c r="DX10" s="606">
        <f t="shared" si="53"/>
        <v>9</v>
      </c>
      <c r="DY10" s="646" t="str">
        <f>GrpA!$D$8</f>
        <v>Schweiz</v>
      </c>
      <c r="DZ10" s="643"/>
      <c r="EA10" s="643"/>
      <c r="EB10" s="615"/>
      <c r="EC10" s="606" t="str">
        <f t="shared" si="54"/>
        <v/>
      </c>
      <c r="ED10" s="606" t="str">
        <f>IF((EC10&lt;&gt;""),IF(OR($F10&lt;&gt;$G10,PrSettings!$M$4="●"),(($F10-$G10)=(DZ10-EA10))*1,0),"")</f>
        <v/>
      </c>
      <c r="EE10" s="606" t="str">
        <f t="shared" si="55"/>
        <v/>
      </c>
      <c r="EF10" s="606" t="str">
        <f>IF(EC10&lt;&gt;"",IF(ABS($F10-$G10)&gt;=PrSettings!$M$7,(ABS($F10-$G10-DZ10+EA10)&lt;=1)*1,IF(AND(EC10,$F10=$G10,$F10&gt;=PrSettings!$M$6),(ABS(DZ10-$F10)&lt;=1)*1,IF(AND(EC10,$F10+$G10&gt;=PrSettings!$M$8),(ABS(DZ10-$F10)+ABS(EA10-$G10)&lt;=1)*1,""))),"")</f>
        <v/>
      </c>
      <c r="EG10" s="618"/>
      <c r="EI10" s="605">
        <f t="shared" si="10"/>
        <v>20</v>
      </c>
      <c r="EJ10" s="646" t="str">
        <f>GrpA!$B$8</f>
        <v>Finnland</v>
      </c>
      <c r="EK10" s="606">
        <f t="shared" si="56"/>
        <v>9</v>
      </c>
      <c r="EL10" s="646" t="str">
        <f>GrpA!$D$8</f>
        <v>Schweiz</v>
      </c>
      <c r="EM10" s="643"/>
      <c r="EN10" s="643"/>
      <c r="EO10" s="615"/>
      <c r="EP10" s="606" t="str">
        <f t="shared" si="57"/>
        <v/>
      </c>
      <c r="EQ10" s="606" t="str">
        <f>IF((EP10&lt;&gt;""),IF(OR($F10&lt;&gt;$G10,PrSettings!$M$4="●"),(($F10-$G10)=(EM10-EN10))*1,0),"")</f>
        <v/>
      </c>
      <c r="ER10" s="606" t="str">
        <f t="shared" si="58"/>
        <v/>
      </c>
      <c r="ES10" s="606" t="str">
        <f>IF(EP10&lt;&gt;"",IF(ABS($F10-$G10)&gt;=PrSettings!$M$7,(ABS($F10-$G10-EM10+EN10)&lt;=1)*1,IF(AND(EP10,$F10=$G10,$F10&gt;=PrSettings!$M$6),(ABS(EM10-$F10)&lt;=1)*1,IF(AND(EP10,$F10+$G10&gt;=PrSettings!$M$8),(ABS(EM10-$F10)+ABS(EN10-$G10)&lt;=1)*1,""))),"")</f>
        <v/>
      </c>
      <c r="ET10" s="618"/>
      <c r="EV10" s="605">
        <f t="shared" si="11"/>
        <v>20</v>
      </c>
      <c r="EW10" s="646" t="str">
        <f>GrpA!$B$8</f>
        <v>Finnland</v>
      </c>
      <c r="EX10" s="606">
        <f t="shared" si="59"/>
        <v>9</v>
      </c>
      <c r="EY10" s="646" t="str">
        <f>GrpA!$D$8</f>
        <v>Schweiz</v>
      </c>
      <c r="EZ10" s="643"/>
      <c r="FA10" s="643"/>
      <c r="FB10" s="615"/>
      <c r="FC10" s="606" t="str">
        <f t="shared" si="60"/>
        <v/>
      </c>
      <c r="FD10" s="606" t="str">
        <f>IF((FC10&lt;&gt;""),IF(OR($F10&lt;&gt;$G10,PrSettings!$M$4="●"),(($F10-$G10)=(EZ10-FA10))*1,0),"")</f>
        <v/>
      </c>
      <c r="FE10" s="606" t="str">
        <f t="shared" si="61"/>
        <v/>
      </c>
      <c r="FF10" s="606" t="str">
        <f>IF(FC10&lt;&gt;"",IF(ABS($F10-$G10)&gt;=PrSettings!$M$7,(ABS($F10-$G10-EZ10+FA10)&lt;=1)*1,IF(AND(FC10,$F10=$G10,$F10&gt;=PrSettings!$M$6),(ABS(EZ10-$F10)&lt;=1)*1,IF(AND(FC10,$F10+$G10&gt;=PrSettings!$M$8),(ABS(EZ10-$F10)+ABS(FA10-$G10)&lt;=1)*1,""))),"")</f>
        <v/>
      </c>
      <c r="FG10" s="618"/>
      <c r="FI10" s="605">
        <f t="shared" si="12"/>
        <v>20</v>
      </c>
      <c r="FJ10" s="646" t="str">
        <f>GrpA!$B$8</f>
        <v>Finnland</v>
      </c>
      <c r="FK10" s="606">
        <f t="shared" si="62"/>
        <v>9</v>
      </c>
      <c r="FL10" s="646" t="str">
        <f>GrpA!$D$8</f>
        <v>Schweiz</v>
      </c>
      <c r="FM10" s="643"/>
      <c r="FN10" s="643"/>
      <c r="FO10" s="615"/>
      <c r="FP10" s="606" t="str">
        <f t="shared" si="63"/>
        <v/>
      </c>
      <c r="FQ10" s="606" t="str">
        <f>IF((FP10&lt;&gt;""),IF(OR($F10&lt;&gt;$G10,PrSettings!$M$4="●"),(($F10-$G10)=(FM10-FN10))*1,0),"")</f>
        <v/>
      </c>
      <c r="FR10" s="606" t="str">
        <f t="shared" si="64"/>
        <v/>
      </c>
      <c r="FS10" s="606" t="str">
        <f>IF(FP10&lt;&gt;"",IF(ABS($F10-$G10)&gt;=PrSettings!$M$7,(ABS($F10-$G10-FM10+FN10)&lt;=1)*1,IF(AND(FP10,$F10=$G10,$F10&gt;=PrSettings!$M$6),(ABS(FM10-$F10)&lt;=1)*1,IF(AND(FP10,$F10+$G10&gt;=PrSettings!$M$8),(ABS(FM10-$F10)+ABS(FN10-$G10)&lt;=1)*1,""))),"")</f>
        <v/>
      </c>
      <c r="FT10" s="618"/>
      <c r="FV10" s="605">
        <f t="shared" si="13"/>
        <v>20</v>
      </c>
      <c r="FW10" s="646" t="str">
        <f>GrpA!$B$8</f>
        <v>Finnland</v>
      </c>
      <c r="FX10" s="606">
        <f t="shared" si="65"/>
        <v>9</v>
      </c>
      <c r="FY10" s="646" t="str">
        <f>GrpA!$D$8</f>
        <v>Schweiz</v>
      </c>
      <c r="FZ10" s="643"/>
      <c r="GA10" s="643"/>
      <c r="GB10" s="615"/>
      <c r="GC10" s="606" t="str">
        <f t="shared" si="66"/>
        <v/>
      </c>
      <c r="GD10" s="606" t="str">
        <f>IF((GC10&lt;&gt;""),IF(OR($F10&lt;&gt;$G10,PrSettings!$M$4="●"),(($F10-$G10)=(FZ10-GA10))*1,0),"")</f>
        <v/>
      </c>
      <c r="GE10" s="606" t="str">
        <f t="shared" si="67"/>
        <v/>
      </c>
      <c r="GF10" s="606" t="str">
        <f>IF(GC10&lt;&gt;"",IF(ABS($F10-$G10)&gt;=PrSettings!$M$7,(ABS($F10-$G10-FZ10+GA10)&lt;=1)*1,IF(AND(GC10,$F10=$G10,$F10&gt;=PrSettings!$M$6),(ABS(FZ10-$F10)&lt;=1)*1,IF(AND(GC10,$F10+$G10&gt;=PrSettings!$M$8),(ABS(FZ10-$F10)+ABS(GA10-$G10)&lt;=1)*1,""))),"")</f>
        <v/>
      </c>
      <c r="GG10" s="618"/>
      <c r="GI10" s="605">
        <f t="shared" si="14"/>
        <v>20</v>
      </c>
      <c r="GJ10" s="646" t="str">
        <f>GrpA!$B$8</f>
        <v>Finnland</v>
      </c>
      <c r="GK10" s="606">
        <f t="shared" si="68"/>
        <v>9</v>
      </c>
      <c r="GL10" s="646" t="str">
        <f>GrpA!$D$8</f>
        <v>Schweiz</v>
      </c>
      <c r="GM10" s="643"/>
      <c r="GN10" s="643"/>
      <c r="GO10" s="615"/>
      <c r="GP10" s="606" t="str">
        <f t="shared" si="69"/>
        <v/>
      </c>
      <c r="GQ10" s="606" t="str">
        <f>IF((GP10&lt;&gt;""),IF(OR($F10&lt;&gt;$G10,PrSettings!$M$4="●"),(($F10-$G10)=(GM10-GN10))*1,0),"")</f>
        <v/>
      </c>
      <c r="GR10" s="606" t="str">
        <f t="shared" si="70"/>
        <v/>
      </c>
      <c r="GS10" s="606" t="str">
        <f>IF(GP10&lt;&gt;"",IF(ABS($F10-$G10)&gt;=PrSettings!$M$7,(ABS($F10-$G10-GM10+GN10)&lt;=1)*1,IF(AND(GP10,$F10=$G10,$F10&gt;=PrSettings!$M$6),(ABS(GM10-$F10)&lt;=1)*1,IF(AND(GP10,$F10+$G10&gt;=PrSettings!$M$8),(ABS(GM10-$F10)+ABS(GN10-$G10)&lt;=1)*1,""))),"")</f>
        <v/>
      </c>
      <c r="GT10" s="618"/>
      <c r="GV10" s="605">
        <f t="shared" si="15"/>
        <v>20</v>
      </c>
      <c r="GW10" s="646" t="str">
        <f>GrpA!$B$8</f>
        <v>Finnland</v>
      </c>
      <c r="GX10" s="606">
        <f t="shared" si="71"/>
        <v>9</v>
      </c>
      <c r="GY10" s="646" t="str">
        <f>GrpA!$D$8</f>
        <v>Schweiz</v>
      </c>
      <c r="GZ10" s="643"/>
      <c r="HA10" s="643"/>
      <c r="HB10" s="615"/>
      <c r="HC10" s="606" t="str">
        <f t="shared" si="72"/>
        <v/>
      </c>
      <c r="HD10" s="606" t="str">
        <f>IF((HC10&lt;&gt;""),IF(OR($F10&lt;&gt;$G10,PrSettings!$M$4="●"),(($F10-$G10)=(GZ10-HA10))*1,0),"")</f>
        <v/>
      </c>
      <c r="HE10" s="606" t="str">
        <f t="shared" si="73"/>
        <v/>
      </c>
      <c r="HF10" s="606" t="str">
        <f>IF(HC10&lt;&gt;"",IF(ABS($F10-$G10)&gt;=PrSettings!$M$7,(ABS($F10-$G10-GZ10+HA10)&lt;=1)*1,IF(AND(HC10,$F10=$G10,$F10&gt;=PrSettings!$M$6),(ABS(GZ10-$F10)&lt;=1)*1,IF(AND(HC10,$F10+$G10&gt;=PrSettings!$M$8),(ABS(GZ10-$F10)+ABS(HA10-$G10)&lt;=1)*1,""))),"")</f>
        <v/>
      </c>
      <c r="HG10" s="618"/>
      <c r="HI10" s="605">
        <f t="shared" si="16"/>
        <v>20</v>
      </c>
      <c r="HJ10" s="646" t="str">
        <f>GrpA!$B$8</f>
        <v>Finnland</v>
      </c>
      <c r="HK10" s="606">
        <f t="shared" si="74"/>
        <v>9</v>
      </c>
      <c r="HL10" s="646" t="str">
        <f>GrpA!$D$8</f>
        <v>Schweiz</v>
      </c>
      <c r="HM10" s="643"/>
      <c r="HN10" s="643"/>
      <c r="HO10" s="615"/>
      <c r="HP10" s="606" t="str">
        <f t="shared" si="75"/>
        <v/>
      </c>
      <c r="HQ10" s="606" t="str">
        <f>IF((HP10&lt;&gt;""),IF(OR($F10&lt;&gt;$G10,PrSettings!$M$4="●"),(($F10-$G10)=(HM10-HN10))*1,0),"")</f>
        <v/>
      </c>
      <c r="HR10" s="606" t="str">
        <f t="shared" si="76"/>
        <v/>
      </c>
      <c r="HS10" s="606" t="str">
        <f>IF(HP10&lt;&gt;"",IF(ABS($F10-$G10)&gt;=PrSettings!$M$7,(ABS($F10-$G10-HM10+HN10)&lt;=1)*1,IF(AND(HP10,$F10=$G10,$F10&gt;=PrSettings!$M$6),(ABS(HM10-$F10)&lt;=1)*1,IF(AND(HP10,$F10+$G10&gt;=PrSettings!$M$8),(ABS(HM10-$F10)+ABS(HN10-$G10)&lt;=1)*1,""))),"")</f>
        <v/>
      </c>
      <c r="HT10" s="618"/>
      <c r="HV10" s="605">
        <f t="shared" si="17"/>
        <v>20</v>
      </c>
      <c r="HW10" s="646" t="str">
        <f>GrpA!$B$8</f>
        <v>Finnland</v>
      </c>
      <c r="HX10" s="606">
        <f t="shared" si="77"/>
        <v>9</v>
      </c>
      <c r="HY10" s="646" t="str">
        <f>GrpA!$D$8</f>
        <v>Schweiz</v>
      </c>
      <c r="HZ10" s="643"/>
      <c r="IA10" s="643"/>
      <c r="IB10" s="615"/>
      <c r="IC10" s="606" t="str">
        <f t="shared" si="78"/>
        <v/>
      </c>
      <c r="ID10" s="606" t="str">
        <f>IF((IC10&lt;&gt;""),IF(OR($F10&lt;&gt;$G10,PrSettings!$M$4="●"),(($F10-$G10)=(HZ10-IA10))*1,0),"")</f>
        <v/>
      </c>
      <c r="IE10" s="606" t="str">
        <f t="shared" si="79"/>
        <v/>
      </c>
      <c r="IF10" s="606" t="str">
        <f>IF(IC10&lt;&gt;"",IF(ABS($F10-$G10)&gt;=PrSettings!$M$7,(ABS($F10-$G10-HZ10+IA10)&lt;=1)*1,IF(AND(IC10,$F10=$G10,$F10&gt;=PrSettings!$M$6),(ABS(HZ10-$F10)&lt;=1)*1,IF(AND(IC10,$F10+$G10&gt;=PrSettings!$M$8),(ABS(HZ10-$F10)+ABS(IA10-$G10)&lt;=1)*1,""))),"")</f>
        <v/>
      </c>
      <c r="IG10" s="618"/>
      <c r="II10" s="605">
        <f t="shared" si="18"/>
        <v>20</v>
      </c>
      <c r="IJ10" s="646" t="str">
        <f>GrpA!$B$8</f>
        <v>Finnland</v>
      </c>
      <c r="IK10" s="606">
        <f t="shared" si="80"/>
        <v>9</v>
      </c>
      <c r="IL10" s="646" t="str">
        <f>GrpA!$D$8</f>
        <v>Schweiz</v>
      </c>
      <c r="IM10" s="643"/>
      <c r="IN10" s="643"/>
      <c r="IO10" s="615"/>
      <c r="IP10" s="606" t="str">
        <f t="shared" si="81"/>
        <v/>
      </c>
      <c r="IQ10" s="606" t="str">
        <f>IF((IP10&lt;&gt;""),IF(OR($F10&lt;&gt;$G10,PrSettings!$M$4="●"),(($F10-$G10)=(IM10-IN10))*1,0),"")</f>
        <v/>
      </c>
      <c r="IR10" s="606" t="str">
        <f t="shared" si="82"/>
        <v/>
      </c>
      <c r="IS10" s="606" t="str">
        <f>IF(IP10&lt;&gt;"",IF(ABS($F10-$G10)&gt;=PrSettings!$M$7,(ABS($F10-$G10-IM10+IN10)&lt;=1)*1,IF(AND(IP10,$F10=$G10,$F10&gt;=PrSettings!$M$6),(ABS(IM10-$F10)&lt;=1)*1,IF(AND(IP10,$F10+$G10&gt;=PrSettings!$M$8),(ABS(IM10-$F10)+ABS(IN10-$G10)&lt;=1)*1,""))),"")</f>
        <v/>
      </c>
      <c r="IT10" s="618"/>
      <c r="IV10" s="605">
        <f t="shared" si="19"/>
        <v>20</v>
      </c>
      <c r="IW10" s="646" t="str">
        <f>GrpA!$B$8</f>
        <v>Finnland</v>
      </c>
      <c r="IX10" s="606">
        <f t="shared" si="83"/>
        <v>9</v>
      </c>
      <c r="IY10" s="646" t="str">
        <f>GrpA!$D$8</f>
        <v>Schweiz</v>
      </c>
      <c r="IZ10" s="643"/>
      <c r="JA10" s="643"/>
      <c r="JB10" s="615"/>
      <c r="JC10" s="606" t="str">
        <f t="shared" si="84"/>
        <v/>
      </c>
      <c r="JD10" s="606" t="str">
        <f>IF((JC10&lt;&gt;""),IF(OR($F10&lt;&gt;$G10,PrSettings!$M$4="●"),(($F10-$G10)=(IZ10-JA10))*1,0),"")</f>
        <v/>
      </c>
      <c r="JE10" s="606" t="str">
        <f t="shared" si="85"/>
        <v/>
      </c>
      <c r="JF10" s="606" t="str">
        <f>IF(JC10&lt;&gt;"",IF(ABS($F10-$G10)&gt;=PrSettings!$M$7,(ABS($F10-$G10-IZ10+JA10)&lt;=1)*1,IF(AND(JC10,$F10=$G10,$F10&gt;=PrSettings!$M$6),(ABS(IZ10-$F10)&lt;=1)*1,IF(AND(JC10,$F10+$G10&gt;=PrSettings!$M$8),(ABS(IZ10-$F10)+ABS(JA10-$G10)&lt;=1)*1,""))),"")</f>
        <v/>
      </c>
      <c r="JG10" s="618"/>
      <c r="JI10" s="605">
        <f t="shared" si="20"/>
        <v>20</v>
      </c>
      <c r="JJ10" s="646" t="str">
        <f>GrpA!$B$8</f>
        <v>Finnland</v>
      </c>
      <c r="JK10" s="606">
        <f t="shared" si="86"/>
        <v>9</v>
      </c>
      <c r="JL10" s="646" t="str">
        <f>GrpA!$D$8</f>
        <v>Schweiz</v>
      </c>
      <c r="JM10" s="643"/>
      <c r="JN10" s="643"/>
      <c r="JO10" s="615"/>
      <c r="JP10" s="606" t="str">
        <f t="shared" si="87"/>
        <v/>
      </c>
      <c r="JQ10" s="606" t="str">
        <f>IF((JP10&lt;&gt;""),IF(OR($F10&lt;&gt;$G10,PrSettings!$M$4="●"),(($F10-$G10)=(JM10-JN10))*1,0),"")</f>
        <v/>
      </c>
      <c r="JR10" s="606" t="str">
        <f t="shared" si="88"/>
        <v/>
      </c>
      <c r="JS10" s="606" t="str">
        <f>IF(JP10&lt;&gt;"",IF(ABS($F10-$G10)&gt;=PrSettings!$M$7,(ABS($F10-$G10-JM10+JN10)&lt;=1)*1,IF(AND(JP10,$F10=$G10,$F10&gt;=PrSettings!$M$6),(ABS(JM10-$F10)&lt;=1)*1,IF(AND(JP10,$F10+$G10&gt;=PrSettings!$M$8),(ABS(JM10-$F10)+ABS(JN10-$G10)&lt;=1)*1,""))),"")</f>
        <v/>
      </c>
      <c r="JT10" s="618"/>
      <c r="JV10" s="605">
        <f t="shared" si="21"/>
        <v>20</v>
      </c>
      <c r="JW10" s="646" t="str">
        <f>GrpA!$B$8</f>
        <v>Finnland</v>
      </c>
      <c r="JX10" s="606">
        <f t="shared" si="89"/>
        <v>9</v>
      </c>
      <c r="JY10" s="646" t="str">
        <f>GrpA!$D$8</f>
        <v>Schweiz</v>
      </c>
      <c r="JZ10" s="643"/>
      <c r="KA10" s="643"/>
      <c r="KB10" s="615"/>
      <c r="KC10" s="606" t="str">
        <f t="shared" si="90"/>
        <v/>
      </c>
      <c r="KD10" s="606" t="str">
        <f>IF((KC10&lt;&gt;""),IF(OR($F10&lt;&gt;$G10,PrSettings!$M$4="●"),(($F10-$G10)=(JZ10-KA10))*1,0),"")</f>
        <v/>
      </c>
      <c r="KE10" s="606" t="str">
        <f t="shared" si="91"/>
        <v/>
      </c>
      <c r="KF10" s="606" t="str">
        <f>IF(KC10&lt;&gt;"",IF(ABS($F10-$G10)&gt;=PrSettings!$M$7,(ABS($F10-$G10-JZ10+KA10)&lt;=1)*1,IF(AND(KC10,$F10=$G10,$F10&gt;=PrSettings!$M$6),(ABS(JZ10-$F10)&lt;=1)*1,IF(AND(KC10,$F10+$G10&gt;=PrSettings!$M$8),(ABS(JZ10-$F10)+ABS(KA10-$G10)&lt;=1)*1,""))),"")</f>
        <v/>
      </c>
      <c r="KG10" s="618"/>
      <c r="KI10" s="605">
        <f t="shared" si="22"/>
        <v>20</v>
      </c>
      <c r="KJ10" s="646" t="str">
        <f>GrpA!$B$8</f>
        <v>Finnland</v>
      </c>
      <c r="KK10" s="606">
        <f t="shared" si="92"/>
        <v>9</v>
      </c>
      <c r="KL10" s="646" t="str">
        <f>GrpA!$D$8</f>
        <v>Schweiz</v>
      </c>
      <c r="KM10" s="643"/>
      <c r="KN10" s="643"/>
      <c r="KO10" s="615"/>
      <c r="KP10" s="606" t="str">
        <f t="shared" si="93"/>
        <v/>
      </c>
      <c r="KQ10" s="606" t="str">
        <f>IF((KP10&lt;&gt;""),IF(OR($F10&lt;&gt;$G10,PrSettings!$M$4="●"),(($F10-$G10)=(KM10-KN10))*1,0),"")</f>
        <v/>
      </c>
      <c r="KR10" s="606" t="str">
        <f t="shared" si="94"/>
        <v/>
      </c>
      <c r="KS10" s="606" t="str">
        <f>IF(KP10&lt;&gt;"",IF(ABS($F10-$G10)&gt;=PrSettings!$M$7,(ABS($F10-$G10-KM10+KN10)&lt;=1)*1,IF(AND(KP10,$F10=$G10,$F10&gt;=PrSettings!$M$6),(ABS(KM10-$F10)&lt;=1)*1,IF(AND(KP10,$F10+$G10&gt;=PrSettings!$M$8),(ABS(KM10-$F10)+ABS(KN10-$G10)&lt;=1)*1,""))),"")</f>
        <v/>
      </c>
      <c r="KT10" s="618"/>
      <c r="KV10" s="605">
        <f t="shared" si="23"/>
        <v>20</v>
      </c>
      <c r="KW10" s="646" t="str">
        <f>GrpA!$B$8</f>
        <v>Finnland</v>
      </c>
      <c r="KX10" s="606">
        <f t="shared" si="95"/>
        <v>9</v>
      </c>
      <c r="KY10" s="646" t="str">
        <f>GrpA!$D$8</f>
        <v>Schweiz</v>
      </c>
      <c r="KZ10" s="643"/>
      <c r="LA10" s="643"/>
      <c r="LB10" s="615"/>
      <c r="LC10" s="606" t="str">
        <f t="shared" si="96"/>
        <v/>
      </c>
      <c r="LD10" s="606" t="str">
        <f>IF((LC10&lt;&gt;""),IF(OR($F10&lt;&gt;$G10,PrSettings!$M$4="●"),(($F10-$G10)=(KZ10-LA10))*1,0),"")</f>
        <v/>
      </c>
      <c r="LE10" s="606" t="str">
        <f t="shared" si="97"/>
        <v/>
      </c>
      <c r="LF10" s="606" t="str">
        <f>IF(LC10&lt;&gt;"",IF(ABS($F10-$G10)&gt;=PrSettings!$M$7,(ABS($F10-$G10-KZ10+LA10)&lt;=1)*1,IF(AND(LC10,$F10=$G10,$F10&gt;=PrSettings!$M$6),(ABS(KZ10-$F10)&lt;=1)*1,IF(AND(LC10,$F10+$G10&gt;=PrSettings!$M$8),(ABS(KZ10-$F10)+ABS(LA10-$G10)&lt;=1)*1,""))),"")</f>
        <v/>
      </c>
      <c r="LG10" s="618"/>
      <c r="LI10" s="605">
        <f t="shared" si="24"/>
        <v>20</v>
      </c>
      <c r="LJ10" s="646" t="str">
        <f>GrpA!$B$8</f>
        <v>Finnland</v>
      </c>
      <c r="LK10" s="606">
        <f t="shared" si="98"/>
        <v>9</v>
      </c>
      <c r="LL10" s="646" t="str">
        <f>GrpA!$D$8</f>
        <v>Schweiz</v>
      </c>
      <c r="LM10" s="643"/>
      <c r="LN10" s="643"/>
      <c r="LO10" s="615"/>
      <c r="LP10" s="606" t="str">
        <f t="shared" si="99"/>
        <v/>
      </c>
      <c r="LQ10" s="606" t="str">
        <f>IF((LP10&lt;&gt;""),IF(OR($F10&lt;&gt;$G10,PrSettings!$M$4="●"),(($F10-$G10)=(LM10-LN10))*1,0),"")</f>
        <v/>
      </c>
      <c r="LR10" s="606" t="str">
        <f t="shared" si="100"/>
        <v/>
      </c>
      <c r="LS10" s="606" t="str">
        <f>IF(LP10&lt;&gt;"",IF(ABS($F10-$G10)&gt;=PrSettings!$M$7,(ABS($F10-$G10-LM10+LN10)&lt;=1)*1,IF(AND(LP10,$F10=$G10,$F10&gt;=PrSettings!$M$6),(ABS(LM10-$F10)&lt;=1)*1,IF(AND(LP10,$F10+$G10&gt;=PrSettings!$M$8),(ABS(LM10-$F10)+ABS(LN10-$G10)&lt;=1)*1,""))),"")</f>
        <v/>
      </c>
      <c r="LT10" s="618"/>
      <c r="LV10" s="605">
        <f t="shared" si="25"/>
        <v>20</v>
      </c>
      <c r="LW10" s="646" t="str">
        <f>GrpA!$B$8</f>
        <v>Finnland</v>
      </c>
      <c r="LX10" s="606">
        <f t="shared" si="101"/>
        <v>9</v>
      </c>
      <c r="LY10" s="646" t="str">
        <f>GrpA!$D$8</f>
        <v>Schweiz</v>
      </c>
      <c r="LZ10" s="643"/>
      <c r="MA10" s="643"/>
      <c r="MB10" s="615"/>
      <c r="MC10" s="606" t="str">
        <f t="shared" si="102"/>
        <v/>
      </c>
      <c r="MD10" s="606" t="str">
        <f>IF((MC10&lt;&gt;""),IF(OR($F10&lt;&gt;$G10,PrSettings!$M$4="●"),(($F10-$G10)=(LZ10-MA10))*1,0),"")</f>
        <v/>
      </c>
      <c r="ME10" s="606" t="str">
        <f t="shared" si="103"/>
        <v/>
      </c>
      <c r="MF10" s="606" t="str">
        <f>IF(MC10&lt;&gt;"",IF(ABS($F10-$G10)&gt;=PrSettings!$M$7,(ABS($F10-$G10-LZ10+MA10)&lt;=1)*1,IF(AND(MC10,$F10=$G10,$F10&gt;=PrSettings!$M$6),(ABS(LZ10-$F10)&lt;=1)*1,IF(AND(MC10,$F10+$G10&gt;=PrSettings!$M$8),(ABS(LZ10-$F10)+ABS(MA10-$G10)&lt;=1)*1,""))),"")</f>
        <v/>
      </c>
      <c r="MG10" s="618"/>
    </row>
    <row r="11" spans="2:345" x14ac:dyDescent="0.25">
      <c r="B11" s="605">
        <f>INDEX(Groups!$C$7:$C$25,MATCH(C11,Groups!$D$7:$D$25,0))</f>
        <v>26</v>
      </c>
      <c r="C11" s="646" t="str">
        <f>GrpA!$B$9</f>
        <v>Norwegen</v>
      </c>
      <c r="D11" s="606">
        <f>INDEX(Groups!$C$7:$C$25,MATCH(E11,Groups!$D$7:$D$25,0))</f>
        <v>24</v>
      </c>
      <c r="E11" s="646" t="str">
        <f>GrpA!$D$9</f>
        <v>Island</v>
      </c>
      <c r="F11" s="649">
        <f>GrpA!$E$9</f>
        <v>4</v>
      </c>
      <c r="G11" s="650">
        <f>GrpA!$G$9</f>
        <v>3</v>
      </c>
      <c r="I11" s="605">
        <f t="shared" si="0"/>
        <v>26</v>
      </c>
      <c r="J11" s="646" t="str">
        <f>GrpA!$B$9</f>
        <v>Norwegen</v>
      </c>
      <c r="K11" s="606">
        <f t="shared" si="26"/>
        <v>24</v>
      </c>
      <c r="L11" s="646" t="str">
        <f>GrpA!$D$9</f>
        <v>Island</v>
      </c>
      <c r="M11" s="643"/>
      <c r="N11" s="643"/>
      <c r="O11" s="616"/>
      <c r="P11" s="606" t="str">
        <f t="shared" si="27"/>
        <v/>
      </c>
      <c r="Q11" s="606" t="str">
        <f>IF((P11&lt;&gt;""),IF(OR($F11&lt;&gt;$G11,PrSettings!$M$4="●"),(($F11-$G11)=(M11-N11))*1,0),"")</f>
        <v/>
      </c>
      <c r="R11" s="606" t="str">
        <f t="shared" si="28"/>
        <v/>
      </c>
      <c r="S11" s="606" t="str">
        <f>IF(P11&lt;&gt;"",IF(ABS($F11-$G11)&gt;=PrSettings!$M$7,(ABS($F11-$G11-M11+N11)&lt;=1)*1,IF(AND(P11,$F11=$G11,$F11&gt;=PrSettings!$M$6),(ABS(M11-$F11)&lt;=1)*1,IF(AND(P11,$F11+$G11&gt;=PrSettings!$M$8),(ABS(M11-$F11)+ABS(N11-$G11)&lt;=1)*1,""))),"")</f>
        <v/>
      </c>
      <c r="T11" s="619"/>
      <c r="V11" s="605">
        <f t="shared" si="1"/>
        <v>26</v>
      </c>
      <c r="W11" s="646" t="str">
        <f>GrpA!$B$9</f>
        <v>Norwegen</v>
      </c>
      <c r="X11" s="606">
        <f t="shared" si="29"/>
        <v>24</v>
      </c>
      <c r="Y11" s="646" t="str">
        <f>GrpA!$D$9</f>
        <v>Island</v>
      </c>
      <c r="Z11" s="643"/>
      <c r="AA11" s="643"/>
      <c r="AB11" s="616"/>
      <c r="AC11" s="606" t="str">
        <f t="shared" si="30"/>
        <v/>
      </c>
      <c r="AD11" s="606" t="str">
        <f>IF((AC11&lt;&gt;""),IF(OR($F11&lt;&gt;$G11,PrSettings!$M$4="●"),(($F11-$G11)=(Z11-AA11))*1,0),"")</f>
        <v/>
      </c>
      <c r="AE11" s="606" t="str">
        <f t="shared" si="31"/>
        <v/>
      </c>
      <c r="AF11" s="606" t="str">
        <f>IF(AC11&lt;&gt;"",IF(ABS($F11-$G11)&gt;=PrSettings!$M$7,(ABS($F11-$G11-Z11+AA11)&lt;=1)*1,IF(AND(AC11,$F11=$G11,$F11&gt;=PrSettings!$M$6),(ABS(Z11-$F11)&lt;=1)*1,IF(AND(AC11,$F11+$G11&gt;=PrSettings!$M$8),(ABS(Z11-$F11)+ABS(AA11-$G11)&lt;=1)*1,""))),"")</f>
        <v/>
      </c>
      <c r="AG11" s="619"/>
      <c r="AI11" s="605">
        <f t="shared" si="2"/>
        <v>26</v>
      </c>
      <c r="AJ11" s="646" t="str">
        <f>GrpA!$B$9</f>
        <v>Norwegen</v>
      </c>
      <c r="AK11" s="606">
        <f t="shared" si="32"/>
        <v>24</v>
      </c>
      <c r="AL11" s="646" t="str">
        <f>GrpA!$D$9</f>
        <v>Island</v>
      </c>
      <c r="AM11" s="643"/>
      <c r="AN11" s="643"/>
      <c r="AO11" s="616"/>
      <c r="AP11" s="606" t="str">
        <f t="shared" si="33"/>
        <v/>
      </c>
      <c r="AQ11" s="606" t="str">
        <f>IF((AP11&lt;&gt;""),IF(OR($F11&lt;&gt;$G11,PrSettings!$M$4="●"),(($F11-$G11)=(AM11-AN11))*1,0),"")</f>
        <v/>
      </c>
      <c r="AR11" s="606" t="str">
        <f t="shared" si="34"/>
        <v/>
      </c>
      <c r="AS11" s="606" t="str">
        <f>IF(AP11&lt;&gt;"",IF(ABS($F11-$G11)&gt;=PrSettings!$M$7,(ABS($F11-$G11-AM11+AN11)&lt;=1)*1,IF(AND(AP11,$F11=$G11,$F11&gt;=PrSettings!$M$6),(ABS(AM11-$F11)&lt;=1)*1,IF(AND(AP11,$F11+$G11&gt;=PrSettings!$M$8),(ABS(AM11-$F11)+ABS(AN11-$G11)&lt;=1)*1,""))),"")</f>
        <v/>
      </c>
      <c r="AT11" s="619"/>
      <c r="AV11" s="605">
        <f t="shared" si="3"/>
        <v>26</v>
      </c>
      <c r="AW11" s="646" t="str">
        <f>GrpA!$B$9</f>
        <v>Norwegen</v>
      </c>
      <c r="AX11" s="606">
        <f t="shared" si="35"/>
        <v>24</v>
      </c>
      <c r="AY11" s="646" t="str">
        <f>GrpA!$D$9</f>
        <v>Island</v>
      </c>
      <c r="AZ11" s="643"/>
      <c r="BA11" s="643"/>
      <c r="BB11" s="616"/>
      <c r="BC11" s="606" t="str">
        <f t="shared" si="36"/>
        <v/>
      </c>
      <c r="BD11" s="606" t="str">
        <f>IF((BC11&lt;&gt;""),IF(OR($F11&lt;&gt;$G11,PrSettings!$M$4="●"),(($F11-$G11)=(AZ11-BA11))*1,0),"")</f>
        <v/>
      </c>
      <c r="BE11" s="606" t="str">
        <f t="shared" si="37"/>
        <v/>
      </c>
      <c r="BF11" s="606" t="str">
        <f>IF(BC11&lt;&gt;"",IF(ABS($F11-$G11)&gt;=PrSettings!$M$7,(ABS($F11-$G11-AZ11+BA11)&lt;=1)*1,IF(AND(BC11,$F11=$G11,$F11&gt;=PrSettings!$M$6),(ABS(AZ11-$F11)&lt;=1)*1,IF(AND(BC11,$F11+$G11&gt;=PrSettings!$M$8),(ABS(AZ11-$F11)+ABS(BA11-$G11)&lt;=1)*1,""))),"")</f>
        <v/>
      </c>
      <c r="BG11" s="619"/>
      <c r="BI11" s="605">
        <f t="shared" si="4"/>
        <v>26</v>
      </c>
      <c r="BJ11" s="646" t="str">
        <f>GrpA!$B$9</f>
        <v>Norwegen</v>
      </c>
      <c r="BK11" s="606">
        <f t="shared" si="38"/>
        <v>24</v>
      </c>
      <c r="BL11" s="646" t="str">
        <f>GrpA!$D$9</f>
        <v>Island</v>
      </c>
      <c r="BM11" s="643"/>
      <c r="BN11" s="643"/>
      <c r="BO11" s="616"/>
      <c r="BP11" s="606" t="str">
        <f t="shared" si="39"/>
        <v/>
      </c>
      <c r="BQ11" s="606" t="str">
        <f>IF((BP11&lt;&gt;""),IF(OR($F11&lt;&gt;$G11,PrSettings!$M$4="●"),(($F11-$G11)=(BM11-BN11))*1,0),"")</f>
        <v/>
      </c>
      <c r="BR11" s="606" t="str">
        <f t="shared" si="40"/>
        <v/>
      </c>
      <c r="BS11" s="606" t="str">
        <f>IF(BP11&lt;&gt;"",IF(ABS($F11-$G11)&gt;=PrSettings!$M$7,(ABS($F11-$G11-BM11+BN11)&lt;=1)*1,IF(AND(BP11,$F11=$G11,$F11&gt;=PrSettings!$M$6),(ABS(BM11-$F11)&lt;=1)*1,IF(AND(BP11,$F11+$G11&gt;=PrSettings!$M$8),(ABS(BM11-$F11)+ABS(BN11-$G11)&lt;=1)*1,""))),"")</f>
        <v/>
      </c>
      <c r="BT11" s="619"/>
      <c r="BV11" s="605">
        <f t="shared" si="5"/>
        <v>26</v>
      </c>
      <c r="BW11" s="646" t="str">
        <f>GrpA!$B$9</f>
        <v>Norwegen</v>
      </c>
      <c r="BX11" s="606">
        <f t="shared" si="41"/>
        <v>24</v>
      </c>
      <c r="BY11" s="646" t="str">
        <f>GrpA!$D$9</f>
        <v>Island</v>
      </c>
      <c r="BZ11" s="643"/>
      <c r="CA11" s="643"/>
      <c r="CB11" s="616"/>
      <c r="CC11" s="606" t="str">
        <f t="shared" si="42"/>
        <v/>
      </c>
      <c r="CD11" s="606" t="str">
        <f>IF((CC11&lt;&gt;""),IF(OR($F11&lt;&gt;$G11,PrSettings!$M$4="●"),(($F11-$G11)=(BZ11-CA11))*1,0),"")</f>
        <v/>
      </c>
      <c r="CE11" s="606" t="str">
        <f t="shared" si="43"/>
        <v/>
      </c>
      <c r="CF11" s="606" t="str">
        <f>IF(CC11&lt;&gt;"",IF(ABS($F11-$G11)&gt;=PrSettings!$M$7,(ABS($F11-$G11-BZ11+CA11)&lt;=1)*1,IF(AND(CC11,$F11=$G11,$F11&gt;=PrSettings!$M$6),(ABS(BZ11-$F11)&lt;=1)*1,IF(AND(CC11,$F11+$G11&gt;=PrSettings!$M$8),(ABS(BZ11-$F11)+ABS(CA11-$G11)&lt;=1)*1,""))),"")</f>
        <v/>
      </c>
      <c r="CG11" s="619"/>
      <c r="CI11" s="605">
        <f t="shared" si="6"/>
        <v>26</v>
      </c>
      <c r="CJ11" s="646" t="str">
        <f>GrpA!$B$9</f>
        <v>Norwegen</v>
      </c>
      <c r="CK11" s="606">
        <f t="shared" si="44"/>
        <v>24</v>
      </c>
      <c r="CL11" s="646" t="str">
        <f>GrpA!$D$9</f>
        <v>Island</v>
      </c>
      <c r="CM11" s="643"/>
      <c r="CN11" s="643"/>
      <c r="CO11" s="616"/>
      <c r="CP11" s="606" t="str">
        <f t="shared" si="45"/>
        <v/>
      </c>
      <c r="CQ11" s="606" t="str">
        <f>IF((CP11&lt;&gt;""),IF(OR($F11&lt;&gt;$G11,PrSettings!$M$4="●"),(($F11-$G11)=(CM11-CN11))*1,0),"")</f>
        <v/>
      </c>
      <c r="CR11" s="606" t="str">
        <f t="shared" si="46"/>
        <v/>
      </c>
      <c r="CS11" s="606" t="str">
        <f>IF(CP11&lt;&gt;"",IF(ABS($F11-$G11)&gt;=PrSettings!$M$7,(ABS($F11-$G11-CM11+CN11)&lt;=1)*1,IF(AND(CP11,$F11=$G11,$F11&gt;=PrSettings!$M$6),(ABS(CM11-$F11)&lt;=1)*1,IF(AND(CP11,$F11+$G11&gt;=PrSettings!$M$8),(ABS(CM11-$F11)+ABS(CN11-$G11)&lt;=1)*1,""))),"")</f>
        <v/>
      </c>
      <c r="CT11" s="619"/>
      <c r="CV11" s="605">
        <f t="shared" si="7"/>
        <v>26</v>
      </c>
      <c r="CW11" s="646" t="str">
        <f>GrpA!$B$9</f>
        <v>Norwegen</v>
      </c>
      <c r="CX11" s="606">
        <f t="shared" si="47"/>
        <v>24</v>
      </c>
      <c r="CY11" s="646" t="str">
        <f>GrpA!$D$9</f>
        <v>Island</v>
      </c>
      <c r="CZ11" s="643"/>
      <c r="DA11" s="643"/>
      <c r="DB11" s="616"/>
      <c r="DC11" s="606" t="str">
        <f t="shared" si="48"/>
        <v/>
      </c>
      <c r="DD11" s="606" t="str">
        <f>IF((DC11&lt;&gt;""),IF(OR($F11&lt;&gt;$G11,PrSettings!$M$4="●"),(($F11-$G11)=(CZ11-DA11))*1,0),"")</f>
        <v/>
      </c>
      <c r="DE11" s="606" t="str">
        <f t="shared" si="49"/>
        <v/>
      </c>
      <c r="DF11" s="606" t="str">
        <f>IF(DC11&lt;&gt;"",IF(ABS($F11-$G11)&gt;=PrSettings!$M$7,(ABS($F11-$G11-CZ11+DA11)&lt;=1)*1,IF(AND(DC11,$F11=$G11,$F11&gt;=PrSettings!$M$6),(ABS(CZ11-$F11)&lt;=1)*1,IF(AND(DC11,$F11+$G11&gt;=PrSettings!$M$8),(ABS(CZ11-$F11)+ABS(DA11-$G11)&lt;=1)*1,""))),"")</f>
        <v/>
      </c>
      <c r="DG11" s="619"/>
      <c r="DI11" s="605">
        <f t="shared" si="8"/>
        <v>26</v>
      </c>
      <c r="DJ11" s="646" t="str">
        <f>GrpA!$B$9</f>
        <v>Norwegen</v>
      </c>
      <c r="DK11" s="606">
        <f t="shared" si="50"/>
        <v>24</v>
      </c>
      <c r="DL11" s="646" t="str">
        <f>GrpA!$D$9</f>
        <v>Island</v>
      </c>
      <c r="DM11" s="643"/>
      <c r="DN11" s="643"/>
      <c r="DO11" s="616"/>
      <c r="DP11" s="606" t="str">
        <f t="shared" si="51"/>
        <v/>
      </c>
      <c r="DQ11" s="606" t="str">
        <f>IF((DP11&lt;&gt;""),IF(OR($F11&lt;&gt;$G11,PrSettings!$M$4="●"),(($F11-$G11)=(DM11-DN11))*1,0),"")</f>
        <v/>
      </c>
      <c r="DR11" s="606" t="str">
        <f t="shared" si="52"/>
        <v/>
      </c>
      <c r="DS11" s="606" t="str">
        <f>IF(DP11&lt;&gt;"",IF(ABS($F11-$G11)&gt;=PrSettings!$M$7,(ABS($F11-$G11-DM11+DN11)&lt;=1)*1,IF(AND(DP11,$F11=$G11,$F11&gt;=PrSettings!$M$6),(ABS(DM11-$F11)&lt;=1)*1,IF(AND(DP11,$F11+$G11&gt;=PrSettings!$M$8),(ABS(DM11-$F11)+ABS(DN11-$G11)&lt;=1)*1,""))),"")</f>
        <v/>
      </c>
      <c r="DT11" s="619"/>
      <c r="DV11" s="605">
        <f t="shared" si="9"/>
        <v>26</v>
      </c>
      <c r="DW11" s="646" t="str">
        <f>GrpA!$B$9</f>
        <v>Norwegen</v>
      </c>
      <c r="DX11" s="606">
        <f t="shared" si="53"/>
        <v>24</v>
      </c>
      <c r="DY11" s="646" t="str">
        <f>GrpA!$D$9</f>
        <v>Island</v>
      </c>
      <c r="DZ11" s="643"/>
      <c r="EA11" s="643"/>
      <c r="EB11" s="616"/>
      <c r="EC11" s="606" t="str">
        <f t="shared" si="54"/>
        <v/>
      </c>
      <c r="ED11" s="606" t="str">
        <f>IF((EC11&lt;&gt;""),IF(OR($F11&lt;&gt;$G11,PrSettings!$M$4="●"),(($F11-$G11)=(DZ11-EA11))*1,0),"")</f>
        <v/>
      </c>
      <c r="EE11" s="606" t="str">
        <f t="shared" si="55"/>
        <v/>
      </c>
      <c r="EF11" s="606" t="str">
        <f>IF(EC11&lt;&gt;"",IF(ABS($F11-$G11)&gt;=PrSettings!$M$7,(ABS($F11-$G11-DZ11+EA11)&lt;=1)*1,IF(AND(EC11,$F11=$G11,$F11&gt;=PrSettings!$M$6),(ABS(DZ11-$F11)&lt;=1)*1,IF(AND(EC11,$F11+$G11&gt;=PrSettings!$M$8),(ABS(DZ11-$F11)+ABS(EA11-$G11)&lt;=1)*1,""))),"")</f>
        <v/>
      </c>
      <c r="EG11" s="619"/>
      <c r="EI11" s="605">
        <f t="shared" si="10"/>
        <v>26</v>
      </c>
      <c r="EJ11" s="646" t="str">
        <f>GrpA!$B$9</f>
        <v>Norwegen</v>
      </c>
      <c r="EK11" s="606">
        <f t="shared" si="56"/>
        <v>24</v>
      </c>
      <c r="EL11" s="646" t="str">
        <f>GrpA!$D$9</f>
        <v>Island</v>
      </c>
      <c r="EM11" s="643"/>
      <c r="EN11" s="643"/>
      <c r="EO11" s="616"/>
      <c r="EP11" s="606" t="str">
        <f t="shared" si="57"/>
        <v/>
      </c>
      <c r="EQ11" s="606" t="str">
        <f>IF((EP11&lt;&gt;""),IF(OR($F11&lt;&gt;$G11,PrSettings!$M$4="●"),(($F11-$G11)=(EM11-EN11))*1,0),"")</f>
        <v/>
      </c>
      <c r="ER11" s="606" t="str">
        <f t="shared" si="58"/>
        <v/>
      </c>
      <c r="ES11" s="606" t="str">
        <f>IF(EP11&lt;&gt;"",IF(ABS($F11-$G11)&gt;=PrSettings!$M$7,(ABS($F11-$G11-EM11+EN11)&lt;=1)*1,IF(AND(EP11,$F11=$G11,$F11&gt;=PrSettings!$M$6),(ABS(EM11-$F11)&lt;=1)*1,IF(AND(EP11,$F11+$G11&gt;=PrSettings!$M$8),(ABS(EM11-$F11)+ABS(EN11-$G11)&lt;=1)*1,""))),"")</f>
        <v/>
      </c>
      <c r="ET11" s="619"/>
      <c r="EV11" s="605">
        <f t="shared" si="11"/>
        <v>26</v>
      </c>
      <c r="EW11" s="646" t="str">
        <f>GrpA!$B$9</f>
        <v>Norwegen</v>
      </c>
      <c r="EX11" s="606">
        <f t="shared" si="59"/>
        <v>24</v>
      </c>
      <c r="EY11" s="646" t="str">
        <f>GrpA!$D$9</f>
        <v>Island</v>
      </c>
      <c r="EZ11" s="643"/>
      <c r="FA11" s="643"/>
      <c r="FB11" s="616"/>
      <c r="FC11" s="606" t="str">
        <f t="shared" si="60"/>
        <v/>
      </c>
      <c r="FD11" s="606" t="str">
        <f>IF((FC11&lt;&gt;""),IF(OR($F11&lt;&gt;$G11,PrSettings!$M$4="●"),(($F11-$G11)=(EZ11-FA11))*1,0),"")</f>
        <v/>
      </c>
      <c r="FE11" s="606" t="str">
        <f t="shared" si="61"/>
        <v/>
      </c>
      <c r="FF11" s="606" t="str">
        <f>IF(FC11&lt;&gt;"",IF(ABS($F11-$G11)&gt;=PrSettings!$M$7,(ABS($F11-$G11-EZ11+FA11)&lt;=1)*1,IF(AND(FC11,$F11=$G11,$F11&gt;=PrSettings!$M$6),(ABS(EZ11-$F11)&lt;=1)*1,IF(AND(FC11,$F11+$G11&gt;=PrSettings!$M$8),(ABS(EZ11-$F11)+ABS(FA11-$G11)&lt;=1)*1,""))),"")</f>
        <v/>
      </c>
      <c r="FG11" s="619"/>
      <c r="FI11" s="605">
        <f t="shared" si="12"/>
        <v>26</v>
      </c>
      <c r="FJ11" s="646" t="str">
        <f>GrpA!$B$9</f>
        <v>Norwegen</v>
      </c>
      <c r="FK11" s="606">
        <f t="shared" si="62"/>
        <v>24</v>
      </c>
      <c r="FL11" s="646" t="str">
        <f>GrpA!$D$9</f>
        <v>Island</v>
      </c>
      <c r="FM11" s="643"/>
      <c r="FN11" s="643"/>
      <c r="FO11" s="616"/>
      <c r="FP11" s="606" t="str">
        <f t="shared" si="63"/>
        <v/>
      </c>
      <c r="FQ11" s="606" t="str">
        <f>IF((FP11&lt;&gt;""),IF(OR($F11&lt;&gt;$G11,PrSettings!$M$4="●"),(($F11-$G11)=(FM11-FN11))*1,0),"")</f>
        <v/>
      </c>
      <c r="FR11" s="606" t="str">
        <f t="shared" si="64"/>
        <v/>
      </c>
      <c r="FS11" s="606" t="str">
        <f>IF(FP11&lt;&gt;"",IF(ABS($F11-$G11)&gt;=PrSettings!$M$7,(ABS($F11-$G11-FM11+FN11)&lt;=1)*1,IF(AND(FP11,$F11=$G11,$F11&gt;=PrSettings!$M$6),(ABS(FM11-$F11)&lt;=1)*1,IF(AND(FP11,$F11+$G11&gt;=PrSettings!$M$8),(ABS(FM11-$F11)+ABS(FN11-$G11)&lt;=1)*1,""))),"")</f>
        <v/>
      </c>
      <c r="FT11" s="619"/>
      <c r="FV11" s="605">
        <f t="shared" si="13"/>
        <v>26</v>
      </c>
      <c r="FW11" s="646" t="str">
        <f>GrpA!$B$9</f>
        <v>Norwegen</v>
      </c>
      <c r="FX11" s="606">
        <f t="shared" si="65"/>
        <v>24</v>
      </c>
      <c r="FY11" s="646" t="str">
        <f>GrpA!$D$9</f>
        <v>Island</v>
      </c>
      <c r="FZ11" s="643"/>
      <c r="GA11" s="643"/>
      <c r="GB11" s="616"/>
      <c r="GC11" s="606" t="str">
        <f t="shared" si="66"/>
        <v/>
      </c>
      <c r="GD11" s="606" t="str">
        <f>IF((GC11&lt;&gt;""),IF(OR($F11&lt;&gt;$G11,PrSettings!$M$4="●"),(($F11-$G11)=(FZ11-GA11))*1,0),"")</f>
        <v/>
      </c>
      <c r="GE11" s="606" t="str">
        <f t="shared" si="67"/>
        <v/>
      </c>
      <c r="GF11" s="606" t="str">
        <f>IF(GC11&lt;&gt;"",IF(ABS($F11-$G11)&gt;=PrSettings!$M$7,(ABS($F11-$G11-FZ11+GA11)&lt;=1)*1,IF(AND(GC11,$F11=$G11,$F11&gt;=PrSettings!$M$6),(ABS(FZ11-$F11)&lt;=1)*1,IF(AND(GC11,$F11+$G11&gt;=PrSettings!$M$8),(ABS(FZ11-$F11)+ABS(GA11-$G11)&lt;=1)*1,""))),"")</f>
        <v/>
      </c>
      <c r="GG11" s="619"/>
      <c r="GI11" s="605">
        <f t="shared" si="14"/>
        <v>26</v>
      </c>
      <c r="GJ11" s="646" t="str">
        <f>GrpA!$B$9</f>
        <v>Norwegen</v>
      </c>
      <c r="GK11" s="606">
        <f t="shared" si="68"/>
        <v>24</v>
      </c>
      <c r="GL11" s="646" t="str">
        <f>GrpA!$D$9</f>
        <v>Island</v>
      </c>
      <c r="GM11" s="643"/>
      <c r="GN11" s="643"/>
      <c r="GO11" s="616"/>
      <c r="GP11" s="606" t="str">
        <f t="shared" si="69"/>
        <v/>
      </c>
      <c r="GQ11" s="606" t="str">
        <f>IF((GP11&lt;&gt;""),IF(OR($F11&lt;&gt;$G11,PrSettings!$M$4="●"),(($F11-$G11)=(GM11-GN11))*1,0),"")</f>
        <v/>
      </c>
      <c r="GR11" s="606" t="str">
        <f t="shared" si="70"/>
        <v/>
      </c>
      <c r="GS11" s="606" t="str">
        <f>IF(GP11&lt;&gt;"",IF(ABS($F11-$G11)&gt;=PrSettings!$M$7,(ABS($F11-$G11-GM11+GN11)&lt;=1)*1,IF(AND(GP11,$F11=$G11,$F11&gt;=PrSettings!$M$6),(ABS(GM11-$F11)&lt;=1)*1,IF(AND(GP11,$F11+$G11&gt;=PrSettings!$M$8),(ABS(GM11-$F11)+ABS(GN11-$G11)&lt;=1)*1,""))),"")</f>
        <v/>
      </c>
      <c r="GT11" s="619"/>
      <c r="GV11" s="605">
        <f t="shared" si="15"/>
        <v>26</v>
      </c>
      <c r="GW11" s="646" t="str">
        <f>GrpA!$B$9</f>
        <v>Norwegen</v>
      </c>
      <c r="GX11" s="606">
        <f t="shared" si="71"/>
        <v>24</v>
      </c>
      <c r="GY11" s="646" t="str">
        <f>GrpA!$D$9</f>
        <v>Island</v>
      </c>
      <c r="GZ11" s="643"/>
      <c r="HA11" s="643"/>
      <c r="HB11" s="616"/>
      <c r="HC11" s="606" t="str">
        <f t="shared" si="72"/>
        <v/>
      </c>
      <c r="HD11" s="606" t="str">
        <f>IF((HC11&lt;&gt;""),IF(OR($F11&lt;&gt;$G11,PrSettings!$M$4="●"),(($F11-$G11)=(GZ11-HA11))*1,0),"")</f>
        <v/>
      </c>
      <c r="HE11" s="606" t="str">
        <f t="shared" si="73"/>
        <v/>
      </c>
      <c r="HF11" s="606" t="str">
        <f>IF(HC11&lt;&gt;"",IF(ABS($F11-$G11)&gt;=PrSettings!$M$7,(ABS($F11-$G11-GZ11+HA11)&lt;=1)*1,IF(AND(HC11,$F11=$G11,$F11&gt;=PrSettings!$M$6),(ABS(GZ11-$F11)&lt;=1)*1,IF(AND(HC11,$F11+$G11&gt;=PrSettings!$M$8),(ABS(GZ11-$F11)+ABS(HA11-$G11)&lt;=1)*1,""))),"")</f>
        <v/>
      </c>
      <c r="HG11" s="619"/>
      <c r="HI11" s="605">
        <f t="shared" si="16"/>
        <v>26</v>
      </c>
      <c r="HJ11" s="646" t="str">
        <f>GrpA!$B$9</f>
        <v>Norwegen</v>
      </c>
      <c r="HK11" s="606">
        <f t="shared" si="74"/>
        <v>24</v>
      </c>
      <c r="HL11" s="646" t="str">
        <f>GrpA!$D$9</f>
        <v>Island</v>
      </c>
      <c r="HM11" s="643"/>
      <c r="HN11" s="643"/>
      <c r="HO11" s="616"/>
      <c r="HP11" s="606" t="str">
        <f t="shared" si="75"/>
        <v/>
      </c>
      <c r="HQ11" s="606" t="str">
        <f>IF((HP11&lt;&gt;""),IF(OR($F11&lt;&gt;$G11,PrSettings!$M$4="●"),(($F11-$G11)=(HM11-HN11))*1,0),"")</f>
        <v/>
      </c>
      <c r="HR11" s="606" t="str">
        <f t="shared" si="76"/>
        <v/>
      </c>
      <c r="HS11" s="606" t="str">
        <f>IF(HP11&lt;&gt;"",IF(ABS($F11-$G11)&gt;=PrSettings!$M$7,(ABS($F11-$G11-HM11+HN11)&lt;=1)*1,IF(AND(HP11,$F11=$G11,$F11&gt;=PrSettings!$M$6),(ABS(HM11-$F11)&lt;=1)*1,IF(AND(HP11,$F11+$G11&gt;=PrSettings!$M$8),(ABS(HM11-$F11)+ABS(HN11-$G11)&lt;=1)*1,""))),"")</f>
        <v/>
      </c>
      <c r="HT11" s="619"/>
      <c r="HV11" s="605">
        <f t="shared" si="17"/>
        <v>26</v>
      </c>
      <c r="HW11" s="646" t="str">
        <f>GrpA!$B$9</f>
        <v>Norwegen</v>
      </c>
      <c r="HX11" s="606">
        <f t="shared" si="77"/>
        <v>24</v>
      </c>
      <c r="HY11" s="646" t="str">
        <f>GrpA!$D$9</f>
        <v>Island</v>
      </c>
      <c r="HZ11" s="643"/>
      <c r="IA11" s="643"/>
      <c r="IB11" s="616"/>
      <c r="IC11" s="606" t="str">
        <f t="shared" si="78"/>
        <v/>
      </c>
      <c r="ID11" s="606" t="str">
        <f>IF((IC11&lt;&gt;""),IF(OR($F11&lt;&gt;$G11,PrSettings!$M$4="●"),(($F11-$G11)=(HZ11-IA11))*1,0),"")</f>
        <v/>
      </c>
      <c r="IE11" s="606" t="str">
        <f t="shared" si="79"/>
        <v/>
      </c>
      <c r="IF11" s="606" t="str">
        <f>IF(IC11&lt;&gt;"",IF(ABS($F11-$G11)&gt;=PrSettings!$M$7,(ABS($F11-$G11-HZ11+IA11)&lt;=1)*1,IF(AND(IC11,$F11=$G11,$F11&gt;=PrSettings!$M$6),(ABS(HZ11-$F11)&lt;=1)*1,IF(AND(IC11,$F11+$G11&gt;=PrSettings!$M$8),(ABS(HZ11-$F11)+ABS(IA11-$G11)&lt;=1)*1,""))),"")</f>
        <v/>
      </c>
      <c r="IG11" s="619"/>
      <c r="II11" s="605">
        <f t="shared" si="18"/>
        <v>26</v>
      </c>
      <c r="IJ11" s="646" t="str">
        <f>GrpA!$B$9</f>
        <v>Norwegen</v>
      </c>
      <c r="IK11" s="606">
        <f t="shared" si="80"/>
        <v>24</v>
      </c>
      <c r="IL11" s="646" t="str">
        <f>GrpA!$D$9</f>
        <v>Island</v>
      </c>
      <c r="IM11" s="643"/>
      <c r="IN11" s="643"/>
      <c r="IO11" s="616"/>
      <c r="IP11" s="606" t="str">
        <f t="shared" si="81"/>
        <v/>
      </c>
      <c r="IQ11" s="606" t="str">
        <f>IF((IP11&lt;&gt;""),IF(OR($F11&lt;&gt;$G11,PrSettings!$M$4="●"),(($F11-$G11)=(IM11-IN11))*1,0),"")</f>
        <v/>
      </c>
      <c r="IR11" s="606" t="str">
        <f t="shared" si="82"/>
        <v/>
      </c>
      <c r="IS11" s="606" t="str">
        <f>IF(IP11&lt;&gt;"",IF(ABS($F11-$G11)&gt;=PrSettings!$M$7,(ABS($F11-$G11-IM11+IN11)&lt;=1)*1,IF(AND(IP11,$F11=$G11,$F11&gt;=PrSettings!$M$6),(ABS(IM11-$F11)&lt;=1)*1,IF(AND(IP11,$F11+$G11&gt;=PrSettings!$M$8),(ABS(IM11-$F11)+ABS(IN11-$G11)&lt;=1)*1,""))),"")</f>
        <v/>
      </c>
      <c r="IT11" s="619"/>
      <c r="IV11" s="605">
        <f t="shared" si="19"/>
        <v>26</v>
      </c>
      <c r="IW11" s="646" t="str">
        <f>GrpA!$B$9</f>
        <v>Norwegen</v>
      </c>
      <c r="IX11" s="606">
        <f t="shared" si="83"/>
        <v>24</v>
      </c>
      <c r="IY11" s="646" t="str">
        <f>GrpA!$D$9</f>
        <v>Island</v>
      </c>
      <c r="IZ11" s="643"/>
      <c r="JA11" s="643"/>
      <c r="JB11" s="616"/>
      <c r="JC11" s="606" t="str">
        <f t="shared" si="84"/>
        <v/>
      </c>
      <c r="JD11" s="606" t="str">
        <f>IF((JC11&lt;&gt;""),IF(OR($F11&lt;&gt;$G11,PrSettings!$M$4="●"),(($F11-$G11)=(IZ11-JA11))*1,0),"")</f>
        <v/>
      </c>
      <c r="JE11" s="606" t="str">
        <f t="shared" si="85"/>
        <v/>
      </c>
      <c r="JF11" s="606" t="str">
        <f>IF(JC11&lt;&gt;"",IF(ABS($F11-$G11)&gt;=PrSettings!$M$7,(ABS($F11-$G11-IZ11+JA11)&lt;=1)*1,IF(AND(JC11,$F11=$G11,$F11&gt;=PrSettings!$M$6),(ABS(IZ11-$F11)&lt;=1)*1,IF(AND(JC11,$F11+$G11&gt;=PrSettings!$M$8),(ABS(IZ11-$F11)+ABS(JA11-$G11)&lt;=1)*1,""))),"")</f>
        <v/>
      </c>
      <c r="JG11" s="619"/>
      <c r="JI11" s="605">
        <f t="shared" si="20"/>
        <v>26</v>
      </c>
      <c r="JJ11" s="646" t="str">
        <f>GrpA!$B$9</f>
        <v>Norwegen</v>
      </c>
      <c r="JK11" s="606">
        <f t="shared" si="86"/>
        <v>24</v>
      </c>
      <c r="JL11" s="646" t="str">
        <f>GrpA!$D$9</f>
        <v>Island</v>
      </c>
      <c r="JM11" s="643"/>
      <c r="JN11" s="643"/>
      <c r="JO11" s="616"/>
      <c r="JP11" s="606" t="str">
        <f t="shared" si="87"/>
        <v/>
      </c>
      <c r="JQ11" s="606" t="str">
        <f>IF((JP11&lt;&gt;""),IF(OR($F11&lt;&gt;$G11,PrSettings!$M$4="●"),(($F11-$G11)=(JM11-JN11))*1,0),"")</f>
        <v/>
      </c>
      <c r="JR11" s="606" t="str">
        <f t="shared" si="88"/>
        <v/>
      </c>
      <c r="JS11" s="606" t="str">
        <f>IF(JP11&lt;&gt;"",IF(ABS($F11-$G11)&gt;=PrSettings!$M$7,(ABS($F11-$G11-JM11+JN11)&lt;=1)*1,IF(AND(JP11,$F11=$G11,$F11&gt;=PrSettings!$M$6),(ABS(JM11-$F11)&lt;=1)*1,IF(AND(JP11,$F11+$G11&gt;=PrSettings!$M$8),(ABS(JM11-$F11)+ABS(JN11-$G11)&lt;=1)*1,""))),"")</f>
        <v/>
      </c>
      <c r="JT11" s="619"/>
      <c r="JV11" s="605">
        <f t="shared" si="21"/>
        <v>26</v>
      </c>
      <c r="JW11" s="646" t="str">
        <f>GrpA!$B$9</f>
        <v>Norwegen</v>
      </c>
      <c r="JX11" s="606">
        <f t="shared" si="89"/>
        <v>24</v>
      </c>
      <c r="JY11" s="646" t="str">
        <f>GrpA!$D$9</f>
        <v>Island</v>
      </c>
      <c r="JZ11" s="643"/>
      <c r="KA11" s="643"/>
      <c r="KB11" s="616"/>
      <c r="KC11" s="606" t="str">
        <f t="shared" si="90"/>
        <v/>
      </c>
      <c r="KD11" s="606" t="str">
        <f>IF((KC11&lt;&gt;""),IF(OR($F11&lt;&gt;$G11,PrSettings!$M$4="●"),(($F11-$G11)=(JZ11-KA11))*1,0),"")</f>
        <v/>
      </c>
      <c r="KE11" s="606" t="str">
        <f t="shared" si="91"/>
        <v/>
      </c>
      <c r="KF11" s="606" t="str">
        <f>IF(KC11&lt;&gt;"",IF(ABS($F11-$G11)&gt;=PrSettings!$M$7,(ABS($F11-$G11-JZ11+KA11)&lt;=1)*1,IF(AND(KC11,$F11=$G11,$F11&gt;=PrSettings!$M$6),(ABS(JZ11-$F11)&lt;=1)*1,IF(AND(KC11,$F11+$G11&gt;=PrSettings!$M$8),(ABS(JZ11-$F11)+ABS(KA11-$G11)&lt;=1)*1,""))),"")</f>
        <v/>
      </c>
      <c r="KG11" s="619"/>
      <c r="KI11" s="605">
        <f t="shared" si="22"/>
        <v>26</v>
      </c>
      <c r="KJ11" s="646" t="str">
        <f>GrpA!$B$9</f>
        <v>Norwegen</v>
      </c>
      <c r="KK11" s="606">
        <f t="shared" si="92"/>
        <v>24</v>
      </c>
      <c r="KL11" s="646" t="str">
        <f>GrpA!$D$9</f>
        <v>Island</v>
      </c>
      <c r="KM11" s="643"/>
      <c r="KN11" s="643"/>
      <c r="KO11" s="616"/>
      <c r="KP11" s="606" t="str">
        <f t="shared" si="93"/>
        <v/>
      </c>
      <c r="KQ11" s="606" t="str">
        <f>IF((KP11&lt;&gt;""),IF(OR($F11&lt;&gt;$G11,PrSettings!$M$4="●"),(($F11-$G11)=(KM11-KN11))*1,0),"")</f>
        <v/>
      </c>
      <c r="KR11" s="606" t="str">
        <f t="shared" si="94"/>
        <v/>
      </c>
      <c r="KS11" s="606" t="str">
        <f>IF(KP11&lt;&gt;"",IF(ABS($F11-$G11)&gt;=PrSettings!$M$7,(ABS($F11-$G11-KM11+KN11)&lt;=1)*1,IF(AND(KP11,$F11=$G11,$F11&gt;=PrSettings!$M$6),(ABS(KM11-$F11)&lt;=1)*1,IF(AND(KP11,$F11+$G11&gt;=PrSettings!$M$8),(ABS(KM11-$F11)+ABS(KN11-$G11)&lt;=1)*1,""))),"")</f>
        <v/>
      </c>
      <c r="KT11" s="619"/>
      <c r="KV11" s="605">
        <f t="shared" si="23"/>
        <v>26</v>
      </c>
      <c r="KW11" s="646" t="str">
        <f>GrpA!$B$9</f>
        <v>Norwegen</v>
      </c>
      <c r="KX11" s="606">
        <f t="shared" si="95"/>
        <v>24</v>
      </c>
      <c r="KY11" s="646" t="str">
        <f>GrpA!$D$9</f>
        <v>Island</v>
      </c>
      <c r="KZ11" s="643"/>
      <c r="LA11" s="643"/>
      <c r="LB11" s="616"/>
      <c r="LC11" s="606" t="str">
        <f t="shared" si="96"/>
        <v/>
      </c>
      <c r="LD11" s="606" t="str">
        <f>IF((LC11&lt;&gt;""),IF(OR($F11&lt;&gt;$G11,PrSettings!$M$4="●"),(($F11-$G11)=(KZ11-LA11))*1,0),"")</f>
        <v/>
      </c>
      <c r="LE11" s="606" t="str">
        <f t="shared" si="97"/>
        <v/>
      </c>
      <c r="LF11" s="606" t="str">
        <f>IF(LC11&lt;&gt;"",IF(ABS($F11-$G11)&gt;=PrSettings!$M$7,(ABS($F11-$G11-KZ11+LA11)&lt;=1)*1,IF(AND(LC11,$F11=$G11,$F11&gt;=PrSettings!$M$6),(ABS(KZ11-$F11)&lt;=1)*1,IF(AND(LC11,$F11+$G11&gt;=PrSettings!$M$8),(ABS(KZ11-$F11)+ABS(LA11-$G11)&lt;=1)*1,""))),"")</f>
        <v/>
      </c>
      <c r="LG11" s="619"/>
      <c r="LI11" s="605">
        <f t="shared" si="24"/>
        <v>26</v>
      </c>
      <c r="LJ11" s="646" t="str">
        <f>GrpA!$B$9</f>
        <v>Norwegen</v>
      </c>
      <c r="LK11" s="606">
        <f t="shared" si="98"/>
        <v>24</v>
      </c>
      <c r="LL11" s="646" t="str">
        <f>GrpA!$D$9</f>
        <v>Island</v>
      </c>
      <c r="LM11" s="643"/>
      <c r="LN11" s="643"/>
      <c r="LO11" s="616"/>
      <c r="LP11" s="606" t="str">
        <f t="shared" si="99"/>
        <v/>
      </c>
      <c r="LQ11" s="606" t="str">
        <f>IF((LP11&lt;&gt;""),IF(OR($F11&lt;&gt;$G11,PrSettings!$M$4="●"),(($F11-$G11)=(LM11-LN11))*1,0),"")</f>
        <v/>
      </c>
      <c r="LR11" s="606" t="str">
        <f t="shared" si="100"/>
        <v/>
      </c>
      <c r="LS11" s="606" t="str">
        <f>IF(LP11&lt;&gt;"",IF(ABS($F11-$G11)&gt;=PrSettings!$M$7,(ABS($F11-$G11-LM11+LN11)&lt;=1)*1,IF(AND(LP11,$F11=$G11,$F11&gt;=PrSettings!$M$6),(ABS(LM11-$F11)&lt;=1)*1,IF(AND(LP11,$F11+$G11&gt;=PrSettings!$M$8),(ABS(LM11-$F11)+ABS(LN11-$G11)&lt;=1)*1,""))),"")</f>
        <v/>
      </c>
      <c r="LT11" s="619"/>
      <c r="LV11" s="605">
        <f t="shared" si="25"/>
        <v>26</v>
      </c>
      <c r="LW11" s="646" t="str">
        <f>GrpA!$B$9</f>
        <v>Norwegen</v>
      </c>
      <c r="LX11" s="606">
        <f t="shared" si="101"/>
        <v>24</v>
      </c>
      <c r="LY11" s="646" t="str">
        <f>GrpA!$D$9</f>
        <v>Island</v>
      </c>
      <c r="LZ11" s="643"/>
      <c r="MA11" s="643"/>
      <c r="MB11" s="616"/>
      <c r="MC11" s="606" t="str">
        <f t="shared" si="102"/>
        <v/>
      </c>
      <c r="MD11" s="606" t="str">
        <f>IF((MC11&lt;&gt;""),IF(OR($F11&lt;&gt;$G11,PrSettings!$M$4="●"),(($F11-$G11)=(LZ11-MA11))*1,0),"")</f>
        <v/>
      </c>
      <c r="ME11" s="606" t="str">
        <f t="shared" si="103"/>
        <v/>
      </c>
      <c r="MF11" s="606" t="str">
        <f>IF(MC11&lt;&gt;"",IF(ABS($F11-$G11)&gt;=PrSettings!$M$7,(ABS($F11-$G11-LZ11+MA11)&lt;=1)*1,IF(AND(MC11,$F11=$G11,$F11&gt;=PrSettings!$M$6),(ABS(LZ11-$F11)&lt;=1)*1,IF(AND(MC11,$F11+$G11&gt;=PrSettings!$M$8),(ABS(LZ11-$F11)+ABS(MA11-$G11)&lt;=1)*1,""))),"")</f>
        <v/>
      </c>
      <c r="MG11" s="619"/>
    </row>
    <row r="12" spans="2:345" ht="24" customHeight="1" x14ac:dyDescent="0.25">
      <c r="B12" s="602" t="str">
        <f>Sprache!$E$93&amp;" B"</f>
        <v>Gruppe B</v>
      </c>
      <c r="C12" s="647"/>
      <c r="D12" s="603"/>
      <c r="E12" s="647"/>
      <c r="F12" s="651"/>
      <c r="G12" s="652"/>
      <c r="I12" s="602" t="str">
        <f t="shared" si="0"/>
        <v>Gruppe B</v>
      </c>
      <c r="J12" s="647"/>
      <c r="K12" s="603"/>
      <c r="L12" s="647"/>
      <c r="M12" s="608"/>
      <c r="N12" s="608"/>
      <c r="O12" s="608"/>
      <c r="P12" s="608"/>
      <c r="Q12" s="608"/>
      <c r="R12" s="608"/>
      <c r="S12" s="608"/>
      <c r="T12" s="609"/>
      <c r="V12" s="602" t="str">
        <f t="shared" si="1"/>
        <v>Gruppe B</v>
      </c>
      <c r="W12" s="647"/>
      <c r="X12" s="603"/>
      <c r="Y12" s="647"/>
      <c r="Z12" s="608"/>
      <c r="AA12" s="608"/>
      <c r="AB12" s="608"/>
      <c r="AC12" s="608"/>
      <c r="AD12" s="608"/>
      <c r="AE12" s="608"/>
      <c r="AF12" s="608"/>
      <c r="AG12" s="609"/>
      <c r="AI12" s="602" t="str">
        <f t="shared" si="2"/>
        <v>Gruppe B</v>
      </c>
      <c r="AJ12" s="647"/>
      <c r="AK12" s="603"/>
      <c r="AL12" s="647"/>
      <c r="AM12" s="608"/>
      <c r="AN12" s="608"/>
      <c r="AO12" s="608"/>
      <c r="AP12" s="608"/>
      <c r="AQ12" s="608"/>
      <c r="AR12" s="608"/>
      <c r="AS12" s="608"/>
      <c r="AT12" s="609"/>
      <c r="AV12" s="602" t="str">
        <f t="shared" si="3"/>
        <v>Gruppe B</v>
      </c>
      <c r="AW12" s="647"/>
      <c r="AX12" s="603"/>
      <c r="AY12" s="647"/>
      <c r="AZ12" s="608"/>
      <c r="BA12" s="608"/>
      <c r="BB12" s="608"/>
      <c r="BC12" s="608"/>
      <c r="BD12" s="608"/>
      <c r="BE12" s="608"/>
      <c r="BF12" s="608"/>
      <c r="BG12" s="609"/>
      <c r="BI12" s="602" t="str">
        <f t="shared" si="4"/>
        <v>Gruppe B</v>
      </c>
      <c r="BJ12" s="647"/>
      <c r="BK12" s="603"/>
      <c r="BL12" s="647"/>
      <c r="BM12" s="608"/>
      <c r="BN12" s="608"/>
      <c r="BO12" s="608"/>
      <c r="BP12" s="608"/>
      <c r="BQ12" s="608"/>
      <c r="BR12" s="608"/>
      <c r="BS12" s="608"/>
      <c r="BT12" s="609"/>
      <c r="BV12" s="602" t="str">
        <f t="shared" si="5"/>
        <v>Gruppe B</v>
      </c>
      <c r="BW12" s="647"/>
      <c r="BX12" s="603"/>
      <c r="BY12" s="647"/>
      <c r="BZ12" s="608"/>
      <c r="CA12" s="608"/>
      <c r="CB12" s="608"/>
      <c r="CC12" s="608"/>
      <c r="CD12" s="608"/>
      <c r="CE12" s="608"/>
      <c r="CF12" s="608"/>
      <c r="CG12" s="609"/>
      <c r="CI12" s="602" t="str">
        <f t="shared" si="6"/>
        <v>Gruppe B</v>
      </c>
      <c r="CJ12" s="647"/>
      <c r="CK12" s="603"/>
      <c r="CL12" s="647"/>
      <c r="CM12" s="608"/>
      <c r="CN12" s="608"/>
      <c r="CO12" s="608"/>
      <c r="CP12" s="608"/>
      <c r="CQ12" s="608"/>
      <c r="CR12" s="608"/>
      <c r="CS12" s="608"/>
      <c r="CT12" s="609"/>
      <c r="CV12" s="602" t="str">
        <f t="shared" si="7"/>
        <v>Gruppe B</v>
      </c>
      <c r="CW12" s="647"/>
      <c r="CX12" s="603"/>
      <c r="CY12" s="647"/>
      <c r="CZ12" s="608"/>
      <c r="DA12" s="608"/>
      <c r="DB12" s="608"/>
      <c r="DC12" s="608"/>
      <c r="DD12" s="608"/>
      <c r="DE12" s="608"/>
      <c r="DF12" s="608"/>
      <c r="DG12" s="609"/>
      <c r="DI12" s="602" t="str">
        <f t="shared" si="8"/>
        <v>Gruppe B</v>
      </c>
      <c r="DJ12" s="647"/>
      <c r="DK12" s="603"/>
      <c r="DL12" s="647"/>
      <c r="DM12" s="608"/>
      <c r="DN12" s="608"/>
      <c r="DO12" s="608"/>
      <c r="DP12" s="608"/>
      <c r="DQ12" s="608"/>
      <c r="DR12" s="608"/>
      <c r="DS12" s="608"/>
      <c r="DT12" s="609"/>
      <c r="DV12" s="602" t="str">
        <f t="shared" si="9"/>
        <v>Gruppe B</v>
      </c>
      <c r="DW12" s="647"/>
      <c r="DX12" s="603"/>
      <c r="DY12" s="647"/>
      <c r="DZ12" s="608"/>
      <c r="EA12" s="608"/>
      <c r="EB12" s="608"/>
      <c r="EC12" s="608"/>
      <c r="ED12" s="608"/>
      <c r="EE12" s="608"/>
      <c r="EF12" s="608"/>
      <c r="EG12" s="609"/>
      <c r="EI12" s="602" t="str">
        <f t="shared" si="10"/>
        <v>Gruppe B</v>
      </c>
      <c r="EJ12" s="647"/>
      <c r="EK12" s="603"/>
      <c r="EL12" s="647"/>
      <c r="EM12" s="608"/>
      <c r="EN12" s="608"/>
      <c r="EO12" s="608"/>
      <c r="EP12" s="608"/>
      <c r="EQ12" s="608"/>
      <c r="ER12" s="608"/>
      <c r="ES12" s="608"/>
      <c r="ET12" s="609"/>
      <c r="EV12" s="602" t="str">
        <f t="shared" si="11"/>
        <v>Gruppe B</v>
      </c>
      <c r="EW12" s="647"/>
      <c r="EX12" s="603"/>
      <c r="EY12" s="647"/>
      <c r="EZ12" s="608"/>
      <c r="FA12" s="608"/>
      <c r="FB12" s="608"/>
      <c r="FC12" s="608"/>
      <c r="FD12" s="608"/>
      <c r="FE12" s="608"/>
      <c r="FF12" s="608"/>
      <c r="FG12" s="609"/>
      <c r="FI12" s="602" t="str">
        <f t="shared" si="12"/>
        <v>Gruppe B</v>
      </c>
      <c r="FJ12" s="647"/>
      <c r="FK12" s="603"/>
      <c r="FL12" s="647"/>
      <c r="FM12" s="608"/>
      <c r="FN12" s="608"/>
      <c r="FO12" s="608"/>
      <c r="FP12" s="608"/>
      <c r="FQ12" s="608"/>
      <c r="FR12" s="608"/>
      <c r="FS12" s="608"/>
      <c r="FT12" s="609"/>
      <c r="FV12" s="602" t="str">
        <f t="shared" si="13"/>
        <v>Gruppe B</v>
      </c>
      <c r="FW12" s="647"/>
      <c r="FX12" s="603"/>
      <c r="FY12" s="647"/>
      <c r="FZ12" s="608"/>
      <c r="GA12" s="608"/>
      <c r="GB12" s="608"/>
      <c r="GC12" s="608"/>
      <c r="GD12" s="608"/>
      <c r="GE12" s="608"/>
      <c r="GF12" s="608"/>
      <c r="GG12" s="609"/>
      <c r="GI12" s="602" t="str">
        <f t="shared" si="14"/>
        <v>Gruppe B</v>
      </c>
      <c r="GJ12" s="647"/>
      <c r="GK12" s="603"/>
      <c r="GL12" s="647"/>
      <c r="GM12" s="608"/>
      <c r="GN12" s="608"/>
      <c r="GO12" s="608"/>
      <c r="GP12" s="608"/>
      <c r="GQ12" s="608"/>
      <c r="GR12" s="608"/>
      <c r="GS12" s="608"/>
      <c r="GT12" s="609"/>
      <c r="GV12" s="602" t="str">
        <f t="shared" si="15"/>
        <v>Gruppe B</v>
      </c>
      <c r="GW12" s="647"/>
      <c r="GX12" s="603"/>
      <c r="GY12" s="647"/>
      <c r="GZ12" s="608"/>
      <c r="HA12" s="608"/>
      <c r="HB12" s="608"/>
      <c r="HC12" s="608"/>
      <c r="HD12" s="608"/>
      <c r="HE12" s="608"/>
      <c r="HF12" s="608"/>
      <c r="HG12" s="609"/>
      <c r="HI12" s="602" t="str">
        <f t="shared" si="16"/>
        <v>Gruppe B</v>
      </c>
      <c r="HJ12" s="647"/>
      <c r="HK12" s="603"/>
      <c r="HL12" s="647"/>
      <c r="HM12" s="608"/>
      <c r="HN12" s="608"/>
      <c r="HO12" s="608"/>
      <c r="HP12" s="608"/>
      <c r="HQ12" s="608"/>
      <c r="HR12" s="608"/>
      <c r="HS12" s="608"/>
      <c r="HT12" s="609"/>
      <c r="HV12" s="602" t="str">
        <f t="shared" si="17"/>
        <v>Gruppe B</v>
      </c>
      <c r="HW12" s="647"/>
      <c r="HX12" s="603"/>
      <c r="HY12" s="647"/>
      <c r="HZ12" s="608"/>
      <c r="IA12" s="608"/>
      <c r="IB12" s="608"/>
      <c r="IC12" s="608"/>
      <c r="ID12" s="608"/>
      <c r="IE12" s="608"/>
      <c r="IF12" s="608"/>
      <c r="IG12" s="609"/>
      <c r="II12" s="602" t="str">
        <f t="shared" si="18"/>
        <v>Gruppe B</v>
      </c>
      <c r="IJ12" s="647"/>
      <c r="IK12" s="603"/>
      <c r="IL12" s="647"/>
      <c r="IM12" s="608"/>
      <c r="IN12" s="608"/>
      <c r="IO12" s="608"/>
      <c r="IP12" s="608"/>
      <c r="IQ12" s="608"/>
      <c r="IR12" s="608"/>
      <c r="IS12" s="608"/>
      <c r="IT12" s="609"/>
      <c r="IV12" s="602" t="str">
        <f t="shared" si="19"/>
        <v>Gruppe B</v>
      </c>
      <c r="IW12" s="647"/>
      <c r="IX12" s="603"/>
      <c r="IY12" s="647"/>
      <c r="IZ12" s="608"/>
      <c r="JA12" s="608"/>
      <c r="JB12" s="608"/>
      <c r="JC12" s="608"/>
      <c r="JD12" s="608"/>
      <c r="JE12" s="608"/>
      <c r="JF12" s="608"/>
      <c r="JG12" s="609"/>
      <c r="JI12" s="602" t="str">
        <f t="shared" si="20"/>
        <v>Gruppe B</v>
      </c>
      <c r="JJ12" s="647"/>
      <c r="JK12" s="603"/>
      <c r="JL12" s="647"/>
      <c r="JM12" s="608"/>
      <c r="JN12" s="608"/>
      <c r="JO12" s="608"/>
      <c r="JP12" s="608"/>
      <c r="JQ12" s="608"/>
      <c r="JR12" s="608"/>
      <c r="JS12" s="608"/>
      <c r="JT12" s="609"/>
      <c r="JV12" s="602" t="str">
        <f t="shared" si="21"/>
        <v>Gruppe B</v>
      </c>
      <c r="JW12" s="647"/>
      <c r="JX12" s="603"/>
      <c r="JY12" s="647"/>
      <c r="JZ12" s="608"/>
      <c r="KA12" s="608"/>
      <c r="KB12" s="608"/>
      <c r="KC12" s="608"/>
      <c r="KD12" s="608"/>
      <c r="KE12" s="608"/>
      <c r="KF12" s="608"/>
      <c r="KG12" s="609"/>
      <c r="KI12" s="602" t="str">
        <f t="shared" si="22"/>
        <v>Gruppe B</v>
      </c>
      <c r="KJ12" s="647"/>
      <c r="KK12" s="603"/>
      <c r="KL12" s="647"/>
      <c r="KM12" s="608"/>
      <c r="KN12" s="608"/>
      <c r="KO12" s="608"/>
      <c r="KP12" s="608"/>
      <c r="KQ12" s="608"/>
      <c r="KR12" s="608"/>
      <c r="KS12" s="608"/>
      <c r="KT12" s="609"/>
      <c r="KV12" s="602" t="str">
        <f t="shared" si="23"/>
        <v>Gruppe B</v>
      </c>
      <c r="KW12" s="647"/>
      <c r="KX12" s="603"/>
      <c r="KY12" s="647"/>
      <c r="KZ12" s="608"/>
      <c r="LA12" s="608"/>
      <c r="LB12" s="608"/>
      <c r="LC12" s="608"/>
      <c r="LD12" s="608"/>
      <c r="LE12" s="608"/>
      <c r="LF12" s="608"/>
      <c r="LG12" s="609"/>
      <c r="LI12" s="602" t="str">
        <f t="shared" si="24"/>
        <v>Gruppe B</v>
      </c>
      <c r="LJ12" s="647"/>
      <c r="LK12" s="603"/>
      <c r="LL12" s="647"/>
      <c r="LM12" s="608"/>
      <c r="LN12" s="608"/>
      <c r="LO12" s="608"/>
      <c r="LP12" s="608"/>
      <c r="LQ12" s="608"/>
      <c r="LR12" s="608"/>
      <c r="LS12" s="608"/>
      <c r="LT12" s="609"/>
      <c r="LV12" s="602" t="str">
        <f t="shared" si="25"/>
        <v>Gruppe B</v>
      </c>
      <c r="LW12" s="647"/>
      <c r="LX12" s="603"/>
      <c r="LY12" s="647"/>
      <c r="LZ12" s="608"/>
      <c r="MA12" s="608"/>
      <c r="MB12" s="608"/>
      <c r="MC12" s="608"/>
      <c r="MD12" s="608"/>
      <c r="ME12" s="608"/>
      <c r="MF12" s="608"/>
      <c r="MG12" s="609"/>
    </row>
    <row r="13" spans="2:345" x14ac:dyDescent="0.25">
      <c r="B13" s="605">
        <f>INDEX(Groups!$C$7:$C$25,MATCH(C13,Groups!$D$7:$D$25,0))</f>
        <v>1</v>
      </c>
      <c r="C13" s="646" t="str">
        <f>GrpB!$B$4</f>
        <v>Belgien</v>
      </c>
      <c r="D13" s="606">
        <f>INDEX(Groups!$C$7:$C$25,MATCH(E13,Groups!$D$7:$D$25,0))</f>
        <v>2</v>
      </c>
      <c r="E13" s="646" t="str">
        <f>GrpB!$D$4</f>
        <v>Italien</v>
      </c>
      <c r="F13" s="649">
        <f>GrpB!$E$4</f>
        <v>0</v>
      </c>
      <c r="G13" s="650">
        <f>GrpB!$G$4</f>
        <v>1</v>
      </c>
      <c r="I13" s="605">
        <f t="shared" si="0"/>
        <v>1</v>
      </c>
      <c r="J13" s="646" t="str">
        <f>GrpB!$B$4</f>
        <v>Belgien</v>
      </c>
      <c r="K13" s="606">
        <f t="shared" ref="K13:K18" si="104">$D13</f>
        <v>2</v>
      </c>
      <c r="L13" s="646" t="str">
        <f>GrpB!$D$4</f>
        <v>Italien</v>
      </c>
      <c r="M13" s="643"/>
      <c r="N13" s="643"/>
      <c r="O13" s="614"/>
      <c r="P13" s="606" t="str">
        <f t="shared" ref="P13:P18" si="105">IF(($F13&lt;&gt;"")*($G13&lt;&gt;"")*(M13&lt;&gt;"")*(N13&lt;&gt;""),($F13&gt;$G13)*(M13&gt;N13)+($F13=$G13)*(M13=N13)+($F13&lt;$G13)*(M13&lt;N13),"")</f>
        <v/>
      </c>
      <c r="Q13" s="606" t="str">
        <f>IF((P13&lt;&gt;""),IF(OR($F13&lt;&gt;$G13,PrSettings!$M$4="●"),(($F13-$G13)=(M13-N13))*1,0),"")</f>
        <v/>
      </c>
      <c r="R13" s="606" t="str">
        <f t="shared" ref="R13:R18" si="106">IF((P13&lt;&gt;""),($F13=M13)*($G13=N13),"")</f>
        <v/>
      </c>
      <c r="S13" s="606" t="str">
        <f>IF(P13&lt;&gt;"",IF(ABS($F13-$G13)&gt;=PrSettings!$M$7,(ABS($F13-$G13-M13+N13)&lt;=1)*1,IF(AND(P13,$F13=$G13,$F13&gt;=PrSettings!$M$6),(ABS(M13-$F13)&lt;=1)*1,IF(AND(P13,$F13+$G13&gt;=PrSettings!$M$8),(ABS(M13-$F13)+ABS(N13-$G13)&lt;=1)*1,""))),"")</f>
        <v/>
      </c>
      <c r="T13" s="617"/>
      <c r="V13" s="605">
        <f t="shared" si="1"/>
        <v>1</v>
      </c>
      <c r="W13" s="646" t="str">
        <f>GrpB!$B$4</f>
        <v>Belgien</v>
      </c>
      <c r="X13" s="606">
        <f t="shared" ref="X13:X18" si="107">$D13</f>
        <v>2</v>
      </c>
      <c r="Y13" s="646" t="str">
        <f>GrpB!$D$4</f>
        <v>Italien</v>
      </c>
      <c r="Z13" s="643"/>
      <c r="AA13" s="643"/>
      <c r="AB13" s="614"/>
      <c r="AC13" s="606" t="str">
        <f t="shared" ref="AC13:AC18" si="108">IF(($F13&lt;&gt;"")*($G13&lt;&gt;"")*(Z13&lt;&gt;"")*(AA13&lt;&gt;""),($F13&gt;$G13)*(Z13&gt;AA13)+($F13=$G13)*(Z13=AA13)+($F13&lt;$G13)*(Z13&lt;AA13),"")</f>
        <v/>
      </c>
      <c r="AD13" s="606" t="str">
        <f>IF((AC13&lt;&gt;""),IF(OR($F13&lt;&gt;$G13,PrSettings!$M$4="●"),(($F13-$G13)=(Z13-AA13))*1,0),"")</f>
        <v/>
      </c>
      <c r="AE13" s="606" t="str">
        <f t="shared" ref="AE13:AE18" si="109">IF((AC13&lt;&gt;""),($F13=Z13)*($G13=AA13),"")</f>
        <v/>
      </c>
      <c r="AF13" s="606" t="str">
        <f>IF(AC13&lt;&gt;"",IF(ABS($F13-$G13)&gt;=PrSettings!$M$7,(ABS($F13-$G13-Z13+AA13)&lt;=1)*1,IF(AND(AC13,$F13=$G13,$F13&gt;=PrSettings!$M$6),(ABS(Z13-$F13)&lt;=1)*1,IF(AND(AC13,$F13+$G13&gt;=PrSettings!$M$8),(ABS(Z13-$F13)+ABS(AA13-$G13)&lt;=1)*1,""))),"")</f>
        <v/>
      </c>
      <c r="AG13" s="617"/>
      <c r="AI13" s="605">
        <f t="shared" si="2"/>
        <v>1</v>
      </c>
      <c r="AJ13" s="646" t="str">
        <f>GrpB!$B$4</f>
        <v>Belgien</v>
      </c>
      <c r="AK13" s="606">
        <f t="shared" ref="AK13:AK18" si="110">$D13</f>
        <v>2</v>
      </c>
      <c r="AL13" s="646" t="str">
        <f>GrpB!$D$4</f>
        <v>Italien</v>
      </c>
      <c r="AM13" s="643"/>
      <c r="AN13" s="643"/>
      <c r="AO13" s="614"/>
      <c r="AP13" s="606" t="str">
        <f t="shared" ref="AP13:AP18" si="111">IF(($F13&lt;&gt;"")*($G13&lt;&gt;"")*(AM13&lt;&gt;"")*(AN13&lt;&gt;""),($F13&gt;$G13)*(AM13&gt;AN13)+($F13=$G13)*(AM13=AN13)+($F13&lt;$G13)*(AM13&lt;AN13),"")</f>
        <v/>
      </c>
      <c r="AQ13" s="606" t="str">
        <f>IF((AP13&lt;&gt;""),IF(OR($F13&lt;&gt;$G13,PrSettings!$M$4="●"),(($F13-$G13)=(AM13-AN13))*1,0),"")</f>
        <v/>
      </c>
      <c r="AR13" s="606" t="str">
        <f t="shared" ref="AR13:AR18" si="112">IF((AP13&lt;&gt;""),($F13=AM13)*($G13=AN13),"")</f>
        <v/>
      </c>
      <c r="AS13" s="606" t="str">
        <f>IF(AP13&lt;&gt;"",IF(ABS($F13-$G13)&gt;=PrSettings!$M$7,(ABS($F13-$G13-AM13+AN13)&lt;=1)*1,IF(AND(AP13,$F13=$G13,$F13&gt;=PrSettings!$M$6),(ABS(AM13-$F13)&lt;=1)*1,IF(AND(AP13,$F13+$G13&gt;=PrSettings!$M$8),(ABS(AM13-$F13)+ABS(AN13-$G13)&lt;=1)*1,""))),"")</f>
        <v/>
      </c>
      <c r="AT13" s="617"/>
      <c r="AV13" s="605">
        <f t="shared" si="3"/>
        <v>1</v>
      </c>
      <c r="AW13" s="646" t="str">
        <f>GrpB!$B$4</f>
        <v>Belgien</v>
      </c>
      <c r="AX13" s="606">
        <f t="shared" ref="AX13:AX18" si="113">$D13</f>
        <v>2</v>
      </c>
      <c r="AY13" s="646" t="str">
        <f>GrpB!$D$4</f>
        <v>Italien</v>
      </c>
      <c r="AZ13" s="643"/>
      <c r="BA13" s="643"/>
      <c r="BB13" s="614"/>
      <c r="BC13" s="606" t="str">
        <f t="shared" ref="BC13:BC18" si="114">IF(($F13&lt;&gt;"")*($G13&lt;&gt;"")*(AZ13&lt;&gt;"")*(BA13&lt;&gt;""),($F13&gt;$G13)*(AZ13&gt;BA13)+($F13=$G13)*(AZ13=BA13)+($F13&lt;$G13)*(AZ13&lt;BA13),"")</f>
        <v/>
      </c>
      <c r="BD13" s="606" t="str">
        <f>IF((BC13&lt;&gt;""),IF(OR($F13&lt;&gt;$G13,PrSettings!$M$4="●"),(($F13-$G13)=(AZ13-BA13))*1,0),"")</f>
        <v/>
      </c>
      <c r="BE13" s="606" t="str">
        <f t="shared" ref="BE13:BE18" si="115">IF((BC13&lt;&gt;""),($F13=AZ13)*($G13=BA13),"")</f>
        <v/>
      </c>
      <c r="BF13" s="606" t="str">
        <f>IF(BC13&lt;&gt;"",IF(ABS($F13-$G13)&gt;=PrSettings!$M$7,(ABS($F13-$G13-AZ13+BA13)&lt;=1)*1,IF(AND(BC13,$F13=$G13,$F13&gt;=PrSettings!$M$6),(ABS(AZ13-$F13)&lt;=1)*1,IF(AND(BC13,$F13+$G13&gt;=PrSettings!$M$8),(ABS(AZ13-$F13)+ABS(BA13-$G13)&lt;=1)*1,""))),"")</f>
        <v/>
      </c>
      <c r="BG13" s="617"/>
      <c r="BI13" s="605">
        <f t="shared" si="4"/>
        <v>1</v>
      </c>
      <c r="BJ13" s="646" t="str">
        <f>GrpB!$B$4</f>
        <v>Belgien</v>
      </c>
      <c r="BK13" s="606">
        <f t="shared" ref="BK13:BK18" si="116">$D13</f>
        <v>2</v>
      </c>
      <c r="BL13" s="646" t="str">
        <f>GrpB!$D$4</f>
        <v>Italien</v>
      </c>
      <c r="BM13" s="643"/>
      <c r="BN13" s="643"/>
      <c r="BO13" s="614"/>
      <c r="BP13" s="606" t="str">
        <f t="shared" ref="BP13:BP18" si="117">IF(($F13&lt;&gt;"")*($G13&lt;&gt;"")*(BM13&lt;&gt;"")*(BN13&lt;&gt;""),($F13&gt;$G13)*(BM13&gt;BN13)+($F13=$G13)*(BM13=BN13)+($F13&lt;$G13)*(BM13&lt;BN13),"")</f>
        <v/>
      </c>
      <c r="BQ13" s="606" t="str">
        <f>IF((BP13&lt;&gt;""),IF(OR($F13&lt;&gt;$G13,PrSettings!$M$4="●"),(($F13-$G13)=(BM13-BN13))*1,0),"")</f>
        <v/>
      </c>
      <c r="BR13" s="606" t="str">
        <f t="shared" ref="BR13:BR18" si="118">IF((BP13&lt;&gt;""),($F13=BM13)*($G13=BN13),"")</f>
        <v/>
      </c>
      <c r="BS13" s="606" t="str">
        <f>IF(BP13&lt;&gt;"",IF(ABS($F13-$G13)&gt;=PrSettings!$M$7,(ABS($F13-$G13-BM13+BN13)&lt;=1)*1,IF(AND(BP13,$F13=$G13,$F13&gt;=PrSettings!$M$6),(ABS(BM13-$F13)&lt;=1)*1,IF(AND(BP13,$F13+$G13&gt;=PrSettings!$M$8),(ABS(BM13-$F13)+ABS(BN13-$G13)&lt;=1)*1,""))),"")</f>
        <v/>
      </c>
      <c r="BT13" s="617"/>
      <c r="BV13" s="605">
        <f t="shared" si="5"/>
        <v>1</v>
      </c>
      <c r="BW13" s="646" t="str">
        <f>GrpB!$B$4</f>
        <v>Belgien</v>
      </c>
      <c r="BX13" s="606">
        <f t="shared" ref="BX13:BX18" si="119">$D13</f>
        <v>2</v>
      </c>
      <c r="BY13" s="646" t="str">
        <f>GrpB!$D$4</f>
        <v>Italien</v>
      </c>
      <c r="BZ13" s="643"/>
      <c r="CA13" s="643"/>
      <c r="CB13" s="614"/>
      <c r="CC13" s="606" t="str">
        <f t="shared" ref="CC13:CC18" si="120">IF(($F13&lt;&gt;"")*($G13&lt;&gt;"")*(BZ13&lt;&gt;"")*(CA13&lt;&gt;""),($F13&gt;$G13)*(BZ13&gt;CA13)+($F13=$G13)*(BZ13=CA13)+($F13&lt;$G13)*(BZ13&lt;CA13),"")</f>
        <v/>
      </c>
      <c r="CD13" s="606" t="str">
        <f>IF((CC13&lt;&gt;""),IF(OR($F13&lt;&gt;$G13,PrSettings!$M$4="●"),(($F13-$G13)=(BZ13-CA13))*1,0),"")</f>
        <v/>
      </c>
      <c r="CE13" s="606" t="str">
        <f t="shared" ref="CE13:CE18" si="121">IF((CC13&lt;&gt;""),($F13=BZ13)*($G13=CA13),"")</f>
        <v/>
      </c>
      <c r="CF13" s="606" t="str">
        <f>IF(CC13&lt;&gt;"",IF(ABS($F13-$G13)&gt;=PrSettings!$M$7,(ABS($F13-$G13-BZ13+CA13)&lt;=1)*1,IF(AND(CC13,$F13=$G13,$F13&gt;=PrSettings!$M$6),(ABS(BZ13-$F13)&lt;=1)*1,IF(AND(CC13,$F13+$G13&gt;=PrSettings!$M$8),(ABS(BZ13-$F13)+ABS(CA13-$G13)&lt;=1)*1,""))),"")</f>
        <v/>
      </c>
      <c r="CG13" s="617"/>
      <c r="CI13" s="605">
        <f t="shared" si="6"/>
        <v>1</v>
      </c>
      <c r="CJ13" s="646" t="str">
        <f>GrpB!$B$4</f>
        <v>Belgien</v>
      </c>
      <c r="CK13" s="606">
        <f t="shared" ref="CK13:CK18" si="122">$D13</f>
        <v>2</v>
      </c>
      <c r="CL13" s="646" t="str">
        <f>GrpB!$D$4</f>
        <v>Italien</v>
      </c>
      <c r="CM13" s="643"/>
      <c r="CN13" s="643"/>
      <c r="CO13" s="614"/>
      <c r="CP13" s="606" t="str">
        <f t="shared" ref="CP13:CP18" si="123">IF(($F13&lt;&gt;"")*($G13&lt;&gt;"")*(CM13&lt;&gt;"")*(CN13&lt;&gt;""),($F13&gt;$G13)*(CM13&gt;CN13)+($F13=$G13)*(CM13=CN13)+($F13&lt;$G13)*(CM13&lt;CN13),"")</f>
        <v/>
      </c>
      <c r="CQ13" s="606" t="str">
        <f>IF((CP13&lt;&gt;""),IF(OR($F13&lt;&gt;$G13,PrSettings!$M$4="●"),(($F13-$G13)=(CM13-CN13))*1,0),"")</f>
        <v/>
      </c>
      <c r="CR13" s="606" t="str">
        <f t="shared" ref="CR13:CR18" si="124">IF((CP13&lt;&gt;""),($F13=CM13)*($G13=CN13),"")</f>
        <v/>
      </c>
      <c r="CS13" s="606" t="str">
        <f>IF(CP13&lt;&gt;"",IF(ABS($F13-$G13)&gt;=PrSettings!$M$7,(ABS($F13-$G13-CM13+CN13)&lt;=1)*1,IF(AND(CP13,$F13=$G13,$F13&gt;=PrSettings!$M$6),(ABS(CM13-$F13)&lt;=1)*1,IF(AND(CP13,$F13+$G13&gt;=PrSettings!$M$8),(ABS(CM13-$F13)+ABS(CN13-$G13)&lt;=1)*1,""))),"")</f>
        <v/>
      </c>
      <c r="CT13" s="617"/>
      <c r="CV13" s="605">
        <f t="shared" si="7"/>
        <v>1</v>
      </c>
      <c r="CW13" s="646" t="str">
        <f>GrpB!$B$4</f>
        <v>Belgien</v>
      </c>
      <c r="CX13" s="606">
        <f t="shared" ref="CX13:CX18" si="125">$D13</f>
        <v>2</v>
      </c>
      <c r="CY13" s="646" t="str">
        <f>GrpB!$D$4</f>
        <v>Italien</v>
      </c>
      <c r="CZ13" s="643"/>
      <c r="DA13" s="643"/>
      <c r="DB13" s="614"/>
      <c r="DC13" s="606" t="str">
        <f t="shared" ref="DC13:DC18" si="126">IF(($F13&lt;&gt;"")*($G13&lt;&gt;"")*(CZ13&lt;&gt;"")*(DA13&lt;&gt;""),($F13&gt;$G13)*(CZ13&gt;DA13)+($F13=$G13)*(CZ13=DA13)+($F13&lt;$G13)*(CZ13&lt;DA13),"")</f>
        <v/>
      </c>
      <c r="DD13" s="606" t="str">
        <f>IF((DC13&lt;&gt;""),IF(OR($F13&lt;&gt;$G13,PrSettings!$M$4="●"),(($F13-$G13)=(CZ13-DA13))*1,0),"")</f>
        <v/>
      </c>
      <c r="DE13" s="606" t="str">
        <f t="shared" ref="DE13:DE18" si="127">IF((DC13&lt;&gt;""),($F13=CZ13)*($G13=DA13),"")</f>
        <v/>
      </c>
      <c r="DF13" s="606" t="str">
        <f>IF(DC13&lt;&gt;"",IF(ABS($F13-$G13)&gt;=PrSettings!$M$7,(ABS($F13-$G13-CZ13+DA13)&lt;=1)*1,IF(AND(DC13,$F13=$G13,$F13&gt;=PrSettings!$M$6),(ABS(CZ13-$F13)&lt;=1)*1,IF(AND(DC13,$F13+$G13&gt;=PrSettings!$M$8),(ABS(CZ13-$F13)+ABS(DA13-$G13)&lt;=1)*1,""))),"")</f>
        <v/>
      </c>
      <c r="DG13" s="617"/>
      <c r="DI13" s="605">
        <f t="shared" si="8"/>
        <v>1</v>
      </c>
      <c r="DJ13" s="646" t="str">
        <f>GrpB!$B$4</f>
        <v>Belgien</v>
      </c>
      <c r="DK13" s="606">
        <f t="shared" ref="DK13:DK18" si="128">$D13</f>
        <v>2</v>
      </c>
      <c r="DL13" s="646" t="str">
        <f>GrpB!$D$4</f>
        <v>Italien</v>
      </c>
      <c r="DM13" s="643"/>
      <c r="DN13" s="643"/>
      <c r="DO13" s="614"/>
      <c r="DP13" s="606" t="str">
        <f t="shared" ref="DP13:DP18" si="129">IF(($F13&lt;&gt;"")*($G13&lt;&gt;"")*(DM13&lt;&gt;"")*(DN13&lt;&gt;""),($F13&gt;$G13)*(DM13&gt;DN13)+($F13=$G13)*(DM13=DN13)+($F13&lt;$G13)*(DM13&lt;DN13),"")</f>
        <v/>
      </c>
      <c r="DQ13" s="606" t="str">
        <f>IF((DP13&lt;&gt;""),IF(OR($F13&lt;&gt;$G13,PrSettings!$M$4="●"),(($F13-$G13)=(DM13-DN13))*1,0),"")</f>
        <v/>
      </c>
      <c r="DR13" s="606" t="str">
        <f t="shared" ref="DR13:DR18" si="130">IF((DP13&lt;&gt;""),($F13=DM13)*($G13=DN13),"")</f>
        <v/>
      </c>
      <c r="DS13" s="606" t="str">
        <f>IF(DP13&lt;&gt;"",IF(ABS($F13-$G13)&gt;=PrSettings!$M$7,(ABS($F13-$G13-DM13+DN13)&lt;=1)*1,IF(AND(DP13,$F13=$G13,$F13&gt;=PrSettings!$M$6),(ABS(DM13-$F13)&lt;=1)*1,IF(AND(DP13,$F13+$G13&gt;=PrSettings!$M$8),(ABS(DM13-$F13)+ABS(DN13-$G13)&lt;=1)*1,""))),"")</f>
        <v/>
      </c>
      <c r="DT13" s="617"/>
      <c r="DV13" s="605">
        <f t="shared" si="9"/>
        <v>1</v>
      </c>
      <c r="DW13" s="646" t="str">
        <f>GrpB!$B$4</f>
        <v>Belgien</v>
      </c>
      <c r="DX13" s="606">
        <f t="shared" ref="DX13:DX18" si="131">$D13</f>
        <v>2</v>
      </c>
      <c r="DY13" s="646" t="str">
        <f>GrpB!$D$4</f>
        <v>Italien</v>
      </c>
      <c r="DZ13" s="643"/>
      <c r="EA13" s="643"/>
      <c r="EB13" s="614"/>
      <c r="EC13" s="606" t="str">
        <f t="shared" ref="EC13:EC18" si="132">IF(($F13&lt;&gt;"")*($G13&lt;&gt;"")*(DZ13&lt;&gt;"")*(EA13&lt;&gt;""),($F13&gt;$G13)*(DZ13&gt;EA13)+($F13=$G13)*(DZ13=EA13)+($F13&lt;$G13)*(DZ13&lt;EA13),"")</f>
        <v/>
      </c>
      <c r="ED13" s="606" t="str">
        <f>IF((EC13&lt;&gt;""),IF(OR($F13&lt;&gt;$G13,PrSettings!$M$4="●"),(($F13-$G13)=(DZ13-EA13))*1,0),"")</f>
        <v/>
      </c>
      <c r="EE13" s="606" t="str">
        <f t="shared" ref="EE13:EE18" si="133">IF((EC13&lt;&gt;""),($F13=DZ13)*($G13=EA13),"")</f>
        <v/>
      </c>
      <c r="EF13" s="606" t="str">
        <f>IF(EC13&lt;&gt;"",IF(ABS($F13-$G13)&gt;=PrSettings!$M$7,(ABS($F13-$G13-DZ13+EA13)&lt;=1)*1,IF(AND(EC13,$F13=$G13,$F13&gt;=PrSettings!$M$6),(ABS(DZ13-$F13)&lt;=1)*1,IF(AND(EC13,$F13+$G13&gt;=PrSettings!$M$8),(ABS(DZ13-$F13)+ABS(EA13-$G13)&lt;=1)*1,""))),"")</f>
        <v/>
      </c>
      <c r="EG13" s="617"/>
      <c r="EI13" s="605">
        <f t="shared" si="10"/>
        <v>1</v>
      </c>
      <c r="EJ13" s="646" t="str">
        <f>GrpB!$B$4</f>
        <v>Belgien</v>
      </c>
      <c r="EK13" s="606">
        <f t="shared" ref="EK13:EK18" si="134">$D13</f>
        <v>2</v>
      </c>
      <c r="EL13" s="646" t="str">
        <f>GrpB!$D$4</f>
        <v>Italien</v>
      </c>
      <c r="EM13" s="643"/>
      <c r="EN13" s="643"/>
      <c r="EO13" s="614"/>
      <c r="EP13" s="606" t="str">
        <f t="shared" ref="EP13:EP18" si="135">IF(($F13&lt;&gt;"")*($G13&lt;&gt;"")*(EM13&lt;&gt;"")*(EN13&lt;&gt;""),($F13&gt;$G13)*(EM13&gt;EN13)+($F13=$G13)*(EM13=EN13)+($F13&lt;$G13)*(EM13&lt;EN13),"")</f>
        <v/>
      </c>
      <c r="EQ13" s="606" t="str">
        <f>IF((EP13&lt;&gt;""),IF(OR($F13&lt;&gt;$G13,PrSettings!$M$4="●"),(($F13-$G13)=(EM13-EN13))*1,0),"")</f>
        <v/>
      </c>
      <c r="ER13" s="606" t="str">
        <f t="shared" ref="ER13:ER18" si="136">IF((EP13&lt;&gt;""),($F13=EM13)*($G13=EN13),"")</f>
        <v/>
      </c>
      <c r="ES13" s="606" t="str">
        <f>IF(EP13&lt;&gt;"",IF(ABS($F13-$G13)&gt;=PrSettings!$M$7,(ABS($F13-$G13-EM13+EN13)&lt;=1)*1,IF(AND(EP13,$F13=$G13,$F13&gt;=PrSettings!$M$6),(ABS(EM13-$F13)&lt;=1)*1,IF(AND(EP13,$F13+$G13&gt;=PrSettings!$M$8),(ABS(EM13-$F13)+ABS(EN13-$G13)&lt;=1)*1,""))),"")</f>
        <v/>
      </c>
      <c r="ET13" s="617"/>
      <c r="EV13" s="605">
        <f t="shared" si="11"/>
        <v>1</v>
      </c>
      <c r="EW13" s="646" t="str">
        <f>GrpB!$B$4</f>
        <v>Belgien</v>
      </c>
      <c r="EX13" s="606">
        <f t="shared" ref="EX13:EX18" si="137">$D13</f>
        <v>2</v>
      </c>
      <c r="EY13" s="646" t="str">
        <f>GrpB!$D$4</f>
        <v>Italien</v>
      </c>
      <c r="EZ13" s="643"/>
      <c r="FA13" s="643"/>
      <c r="FB13" s="614"/>
      <c r="FC13" s="606" t="str">
        <f t="shared" ref="FC13:FC18" si="138">IF(($F13&lt;&gt;"")*($G13&lt;&gt;"")*(EZ13&lt;&gt;"")*(FA13&lt;&gt;""),($F13&gt;$G13)*(EZ13&gt;FA13)+($F13=$G13)*(EZ13=FA13)+($F13&lt;$G13)*(EZ13&lt;FA13),"")</f>
        <v/>
      </c>
      <c r="FD13" s="606" t="str">
        <f>IF((FC13&lt;&gt;""),IF(OR($F13&lt;&gt;$G13,PrSettings!$M$4="●"),(($F13-$G13)=(EZ13-FA13))*1,0),"")</f>
        <v/>
      </c>
      <c r="FE13" s="606" t="str">
        <f t="shared" ref="FE13:FE18" si="139">IF((FC13&lt;&gt;""),($F13=EZ13)*($G13=FA13),"")</f>
        <v/>
      </c>
      <c r="FF13" s="606" t="str">
        <f>IF(FC13&lt;&gt;"",IF(ABS($F13-$G13)&gt;=PrSettings!$M$7,(ABS($F13-$G13-EZ13+FA13)&lt;=1)*1,IF(AND(FC13,$F13=$G13,$F13&gt;=PrSettings!$M$6),(ABS(EZ13-$F13)&lt;=1)*1,IF(AND(FC13,$F13+$G13&gt;=PrSettings!$M$8),(ABS(EZ13-$F13)+ABS(FA13-$G13)&lt;=1)*1,""))),"")</f>
        <v/>
      </c>
      <c r="FG13" s="617"/>
      <c r="FI13" s="605">
        <f t="shared" si="12"/>
        <v>1</v>
      </c>
      <c r="FJ13" s="646" t="str">
        <f>GrpB!$B$4</f>
        <v>Belgien</v>
      </c>
      <c r="FK13" s="606">
        <f t="shared" ref="FK13:FK18" si="140">$D13</f>
        <v>2</v>
      </c>
      <c r="FL13" s="646" t="str">
        <f>GrpB!$D$4</f>
        <v>Italien</v>
      </c>
      <c r="FM13" s="643"/>
      <c r="FN13" s="643"/>
      <c r="FO13" s="614"/>
      <c r="FP13" s="606" t="str">
        <f t="shared" ref="FP13:FP18" si="141">IF(($F13&lt;&gt;"")*($G13&lt;&gt;"")*(FM13&lt;&gt;"")*(FN13&lt;&gt;""),($F13&gt;$G13)*(FM13&gt;FN13)+($F13=$G13)*(FM13=FN13)+($F13&lt;$G13)*(FM13&lt;FN13),"")</f>
        <v/>
      </c>
      <c r="FQ13" s="606" t="str">
        <f>IF((FP13&lt;&gt;""),IF(OR($F13&lt;&gt;$G13,PrSettings!$M$4="●"),(($F13-$G13)=(FM13-FN13))*1,0),"")</f>
        <v/>
      </c>
      <c r="FR13" s="606" t="str">
        <f t="shared" ref="FR13:FR18" si="142">IF((FP13&lt;&gt;""),($F13=FM13)*($G13=FN13),"")</f>
        <v/>
      </c>
      <c r="FS13" s="606" t="str">
        <f>IF(FP13&lt;&gt;"",IF(ABS($F13-$G13)&gt;=PrSettings!$M$7,(ABS($F13-$G13-FM13+FN13)&lt;=1)*1,IF(AND(FP13,$F13=$G13,$F13&gt;=PrSettings!$M$6),(ABS(FM13-$F13)&lt;=1)*1,IF(AND(FP13,$F13+$G13&gt;=PrSettings!$M$8),(ABS(FM13-$F13)+ABS(FN13-$G13)&lt;=1)*1,""))),"")</f>
        <v/>
      </c>
      <c r="FT13" s="617"/>
      <c r="FV13" s="605">
        <f t="shared" si="13"/>
        <v>1</v>
      </c>
      <c r="FW13" s="646" t="str">
        <f>GrpB!$B$4</f>
        <v>Belgien</v>
      </c>
      <c r="FX13" s="606">
        <f t="shared" ref="FX13:FX18" si="143">$D13</f>
        <v>2</v>
      </c>
      <c r="FY13" s="646" t="str">
        <f>GrpB!$D$4</f>
        <v>Italien</v>
      </c>
      <c r="FZ13" s="643"/>
      <c r="GA13" s="643"/>
      <c r="GB13" s="614"/>
      <c r="GC13" s="606" t="str">
        <f t="shared" ref="GC13:GC18" si="144">IF(($F13&lt;&gt;"")*($G13&lt;&gt;"")*(FZ13&lt;&gt;"")*(GA13&lt;&gt;""),($F13&gt;$G13)*(FZ13&gt;GA13)+($F13=$G13)*(FZ13=GA13)+($F13&lt;$G13)*(FZ13&lt;GA13),"")</f>
        <v/>
      </c>
      <c r="GD13" s="606" t="str">
        <f>IF((GC13&lt;&gt;""),IF(OR($F13&lt;&gt;$G13,PrSettings!$M$4="●"),(($F13-$G13)=(FZ13-GA13))*1,0),"")</f>
        <v/>
      </c>
      <c r="GE13" s="606" t="str">
        <f t="shared" ref="GE13:GE18" si="145">IF((GC13&lt;&gt;""),($F13=FZ13)*($G13=GA13),"")</f>
        <v/>
      </c>
      <c r="GF13" s="606" t="str">
        <f>IF(GC13&lt;&gt;"",IF(ABS($F13-$G13)&gt;=PrSettings!$M$7,(ABS($F13-$G13-FZ13+GA13)&lt;=1)*1,IF(AND(GC13,$F13=$G13,$F13&gt;=PrSettings!$M$6),(ABS(FZ13-$F13)&lt;=1)*1,IF(AND(GC13,$F13+$G13&gt;=PrSettings!$M$8),(ABS(FZ13-$F13)+ABS(GA13-$G13)&lt;=1)*1,""))),"")</f>
        <v/>
      </c>
      <c r="GG13" s="617"/>
      <c r="GI13" s="605">
        <f t="shared" si="14"/>
        <v>1</v>
      </c>
      <c r="GJ13" s="646" t="str">
        <f>GrpB!$B$4</f>
        <v>Belgien</v>
      </c>
      <c r="GK13" s="606">
        <f t="shared" ref="GK13:GK18" si="146">$D13</f>
        <v>2</v>
      </c>
      <c r="GL13" s="646" t="str">
        <f>GrpB!$D$4</f>
        <v>Italien</v>
      </c>
      <c r="GM13" s="643"/>
      <c r="GN13" s="643"/>
      <c r="GO13" s="614"/>
      <c r="GP13" s="606" t="str">
        <f t="shared" ref="GP13:GP18" si="147">IF(($F13&lt;&gt;"")*($G13&lt;&gt;"")*(GM13&lt;&gt;"")*(GN13&lt;&gt;""),($F13&gt;$G13)*(GM13&gt;GN13)+($F13=$G13)*(GM13=GN13)+($F13&lt;$G13)*(GM13&lt;GN13),"")</f>
        <v/>
      </c>
      <c r="GQ13" s="606" t="str">
        <f>IF((GP13&lt;&gt;""),IF(OR($F13&lt;&gt;$G13,PrSettings!$M$4="●"),(($F13-$G13)=(GM13-GN13))*1,0),"")</f>
        <v/>
      </c>
      <c r="GR13" s="606" t="str">
        <f t="shared" ref="GR13:GR18" si="148">IF((GP13&lt;&gt;""),($F13=GM13)*($G13=GN13),"")</f>
        <v/>
      </c>
      <c r="GS13" s="606" t="str">
        <f>IF(GP13&lt;&gt;"",IF(ABS($F13-$G13)&gt;=PrSettings!$M$7,(ABS($F13-$G13-GM13+GN13)&lt;=1)*1,IF(AND(GP13,$F13=$G13,$F13&gt;=PrSettings!$M$6),(ABS(GM13-$F13)&lt;=1)*1,IF(AND(GP13,$F13+$G13&gt;=PrSettings!$M$8),(ABS(GM13-$F13)+ABS(GN13-$G13)&lt;=1)*1,""))),"")</f>
        <v/>
      </c>
      <c r="GT13" s="617"/>
      <c r="GV13" s="605">
        <f t="shared" si="15"/>
        <v>1</v>
      </c>
      <c r="GW13" s="646" t="str">
        <f>GrpB!$B$4</f>
        <v>Belgien</v>
      </c>
      <c r="GX13" s="606">
        <f t="shared" ref="GX13:GX18" si="149">$D13</f>
        <v>2</v>
      </c>
      <c r="GY13" s="646" t="str">
        <f>GrpB!$D$4</f>
        <v>Italien</v>
      </c>
      <c r="GZ13" s="643"/>
      <c r="HA13" s="643"/>
      <c r="HB13" s="614"/>
      <c r="HC13" s="606" t="str">
        <f t="shared" ref="HC13:HC18" si="150">IF(($F13&lt;&gt;"")*($G13&lt;&gt;"")*(GZ13&lt;&gt;"")*(HA13&lt;&gt;""),($F13&gt;$G13)*(GZ13&gt;HA13)+($F13=$G13)*(GZ13=HA13)+($F13&lt;$G13)*(GZ13&lt;HA13),"")</f>
        <v/>
      </c>
      <c r="HD13" s="606" t="str">
        <f>IF((HC13&lt;&gt;""),IF(OR($F13&lt;&gt;$G13,PrSettings!$M$4="●"),(($F13-$G13)=(GZ13-HA13))*1,0),"")</f>
        <v/>
      </c>
      <c r="HE13" s="606" t="str">
        <f t="shared" ref="HE13:HE18" si="151">IF((HC13&lt;&gt;""),($F13=GZ13)*($G13=HA13),"")</f>
        <v/>
      </c>
      <c r="HF13" s="606" t="str">
        <f>IF(HC13&lt;&gt;"",IF(ABS($F13-$G13)&gt;=PrSettings!$M$7,(ABS($F13-$G13-GZ13+HA13)&lt;=1)*1,IF(AND(HC13,$F13=$G13,$F13&gt;=PrSettings!$M$6),(ABS(GZ13-$F13)&lt;=1)*1,IF(AND(HC13,$F13+$G13&gt;=PrSettings!$M$8),(ABS(GZ13-$F13)+ABS(HA13-$G13)&lt;=1)*1,""))),"")</f>
        <v/>
      </c>
      <c r="HG13" s="617"/>
      <c r="HI13" s="605">
        <f t="shared" si="16"/>
        <v>1</v>
      </c>
      <c r="HJ13" s="646" t="str">
        <f>GrpB!$B$4</f>
        <v>Belgien</v>
      </c>
      <c r="HK13" s="606">
        <f t="shared" ref="HK13:HK18" si="152">$D13</f>
        <v>2</v>
      </c>
      <c r="HL13" s="646" t="str">
        <f>GrpB!$D$4</f>
        <v>Italien</v>
      </c>
      <c r="HM13" s="643"/>
      <c r="HN13" s="643"/>
      <c r="HO13" s="614"/>
      <c r="HP13" s="606" t="str">
        <f t="shared" ref="HP13:HP18" si="153">IF(($F13&lt;&gt;"")*($G13&lt;&gt;"")*(HM13&lt;&gt;"")*(HN13&lt;&gt;""),($F13&gt;$G13)*(HM13&gt;HN13)+($F13=$G13)*(HM13=HN13)+($F13&lt;$G13)*(HM13&lt;HN13),"")</f>
        <v/>
      </c>
      <c r="HQ13" s="606" t="str">
        <f>IF((HP13&lt;&gt;""),IF(OR($F13&lt;&gt;$G13,PrSettings!$M$4="●"),(($F13-$G13)=(HM13-HN13))*1,0),"")</f>
        <v/>
      </c>
      <c r="HR13" s="606" t="str">
        <f t="shared" ref="HR13:HR18" si="154">IF((HP13&lt;&gt;""),($F13=HM13)*($G13=HN13),"")</f>
        <v/>
      </c>
      <c r="HS13" s="606" t="str">
        <f>IF(HP13&lt;&gt;"",IF(ABS($F13-$G13)&gt;=PrSettings!$M$7,(ABS($F13-$G13-HM13+HN13)&lt;=1)*1,IF(AND(HP13,$F13=$G13,$F13&gt;=PrSettings!$M$6),(ABS(HM13-$F13)&lt;=1)*1,IF(AND(HP13,$F13+$G13&gt;=PrSettings!$M$8),(ABS(HM13-$F13)+ABS(HN13-$G13)&lt;=1)*1,""))),"")</f>
        <v/>
      </c>
      <c r="HT13" s="617"/>
      <c r="HV13" s="605">
        <f t="shared" si="17"/>
        <v>1</v>
      </c>
      <c r="HW13" s="646" t="str">
        <f>GrpB!$B$4</f>
        <v>Belgien</v>
      </c>
      <c r="HX13" s="606">
        <f t="shared" ref="HX13:HX18" si="155">$D13</f>
        <v>2</v>
      </c>
      <c r="HY13" s="646" t="str">
        <f>GrpB!$D$4</f>
        <v>Italien</v>
      </c>
      <c r="HZ13" s="643"/>
      <c r="IA13" s="643"/>
      <c r="IB13" s="614"/>
      <c r="IC13" s="606" t="str">
        <f t="shared" ref="IC13:IC18" si="156">IF(($F13&lt;&gt;"")*($G13&lt;&gt;"")*(HZ13&lt;&gt;"")*(IA13&lt;&gt;""),($F13&gt;$G13)*(HZ13&gt;IA13)+($F13=$G13)*(HZ13=IA13)+($F13&lt;$G13)*(HZ13&lt;IA13),"")</f>
        <v/>
      </c>
      <c r="ID13" s="606" t="str">
        <f>IF((IC13&lt;&gt;""),IF(OR($F13&lt;&gt;$G13,PrSettings!$M$4="●"),(($F13-$G13)=(HZ13-IA13))*1,0),"")</f>
        <v/>
      </c>
      <c r="IE13" s="606" t="str">
        <f t="shared" ref="IE13:IE18" si="157">IF((IC13&lt;&gt;""),($F13=HZ13)*($G13=IA13),"")</f>
        <v/>
      </c>
      <c r="IF13" s="606" t="str">
        <f>IF(IC13&lt;&gt;"",IF(ABS($F13-$G13)&gt;=PrSettings!$M$7,(ABS($F13-$G13-HZ13+IA13)&lt;=1)*1,IF(AND(IC13,$F13=$G13,$F13&gt;=PrSettings!$M$6),(ABS(HZ13-$F13)&lt;=1)*1,IF(AND(IC13,$F13+$G13&gt;=PrSettings!$M$8),(ABS(HZ13-$F13)+ABS(IA13-$G13)&lt;=1)*1,""))),"")</f>
        <v/>
      </c>
      <c r="IG13" s="617"/>
      <c r="II13" s="605">
        <f t="shared" si="18"/>
        <v>1</v>
      </c>
      <c r="IJ13" s="646" t="str">
        <f>GrpB!$B$4</f>
        <v>Belgien</v>
      </c>
      <c r="IK13" s="606">
        <f t="shared" ref="IK13:IK18" si="158">$D13</f>
        <v>2</v>
      </c>
      <c r="IL13" s="646" t="str">
        <f>GrpB!$D$4</f>
        <v>Italien</v>
      </c>
      <c r="IM13" s="643"/>
      <c r="IN13" s="643"/>
      <c r="IO13" s="614"/>
      <c r="IP13" s="606" t="str">
        <f t="shared" ref="IP13:IP18" si="159">IF(($F13&lt;&gt;"")*($G13&lt;&gt;"")*(IM13&lt;&gt;"")*(IN13&lt;&gt;""),($F13&gt;$G13)*(IM13&gt;IN13)+($F13=$G13)*(IM13=IN13)+($F13&lt;$G13)*(IM13&lt;IN13),"")</f>
        <v/>
      </c>
      <c r="IQ13" s="606" t="str">
        <f>IF((IP13&lt;&gt;""),IF(OR($F13&lt;&gt;$G13,PrSettings!$M$4="●"),(($F13-$G13)=(IM13-IN13))*1,0),"")</f>
        <v/>
      </c>
      <c r="IR13" s="606" t="str">
        <f t="shared" ref="IR13:IR18" si="160">IF((IP13&lt;&gt;""),($F13=IM13)*($G13=IN13),"")</f>
        <v/>
      </c>
      <c r="IS13" s="606" t="str">
        <f>IF(IP13&lt;&gt;"",IF(ABS($F13-$G13)&gt;=PrSettings!$M$7,(ABS($F13-$G13-IM13+IN13)&lt;=1)*1,IF(AND(IP13,$F13=$G13,$F13&gt;=PrSettings!$M$6),(ABS(IM13-$F13)&lt;=1)*1,IF(AND(IP13,$F13+$G13&gt;=PrSettings!$M$8),(ABS(IM13-$F13)+ABS(IN13-$G13)&lt;=1)*1,""))),"")</f>
        <v/>
      </c>
      <c r="IT13" s="617"/>
      <c r="IV13" s="605">
        <f t="shared" si="19"/>
        <v>1</v>
      </c>
      <c r="IW13" s="646" t="str">
        <f>GrpB!$B$4</f>
        <v>Belgien</v>
      </c>
      <c r="IX13" s="606">
        <f t="shared" ref="IX13:IX18" si="161">$D13</f>
        <v>2</v>
      </c>
      <c r="IY13" s="646" t="str">
        <f>GrpB!$D$4</f>
        <v>Italien</v>
      </c>
      <c r="IZ13" s="643"/>
      <c r="JA13" s="643"/>
      <c r="JB13" s="614"/>
      <c r="JC13" s="606" t="str">
        <f t="shared" ref="JC13:JC18" si="162">IF(($F13&lt;&gt;"")*($G13&lt;&gt;"")*(IZ13&lt;&gt;"")*(JA13&lt;&gt;""),($F13&gt;$G13)*(IZ13&gt;JA13)+($F13=$G13)*(IZ13=JA13)+($F13&lt;$G13)*(IZ13&lt;JA13),"")</f>
        <v/>
      </c>
      <c r="JD13" s="606" t="str">
        <f>IF((JC13&lt;&gt;""),IF(OR($F13&lt;&gt;$G13,PrSettings!$M$4="●"),(($F13-$G13)=(IZ13-JA13))*1,0),"")</f>
        <v/>
      </c>
      <c r="JE13" s="606" t="str">
        <f t="shared" ref="JE13:JE18" si="163">IF((JC13&lt;&gt;""),($F13=IZ13)*($G13=JA13),"")</f>
        <v/>
      </c>
      <c r="JF13" s="606" t="str">
        <f>IF(JC13&lt;&gt;"",IF(ABS($F13-$G13)&gt;=PrSettings!$M$7,(ABS($F13-$G13-IZ13+JA13)&lt;=1)*1,IF(AND(JC13,$F13=$G13,$F13&gt;=PrSettings!$M$6),(ABS(IZ13-$F13)&lt;=1)*1,IF(AND(JC13,$F13+$G13&gt;=PrSettings!$M$8),(ABS(IZ13-$F13)+ABS(JA13-$G13)&lt;=1)*1,""))),"")</f>
        <v/>
      </c>
      <c r="JG13" s="617"/>
      <c r="JI13" s="605">
        <f t="shared" si="20"/>
        <v>1</v>
      </c>
      <c r="JJ13" s="646" t="str">
        <f>GrpB!$B$4</f>
        <v>Belgien</v>
      </c>
      <c r="JK13" s="606">
        <f t="shared" ref="JK13:JK18" si="164">$D13</f>
        <v>2</v>
      </c>
      <c r="JL13" s="646" t="str">
        <f>GrpB!$D$4</f>
        <v>Italien</v>
      </c>
      <c r="JM13" s="643"/>
      <c r="JN13" s="643"/>
      <c r="JO13" s="614"/>
      <c r="JP13" s="606" t="str">
        <f t="shared" ref="JP13:JP18" si="165">IF(($F13&lt;&gt;"")*($G13&lt;&gt;"")*(JM13&lt;&gt;"")*(JN13&lt;&gt;""),($F13&gt;$G13)*(JM13&gt;JN13)+($F13=$G13)*(JM13=JN13)+($F13&lt;$G13)*(JM13&lt;JN13),"")</f>
        <v/>
      </c>
      <c r="JQ13" s="606" t="str">
        <f>IF((JP13&lt;&gt;""),IF(OR($F13&lt;&gt;$G13,PrSettings!$M$4="●"),(($F13-$G13)=(JM13-JN13))*1,0),"")</f>
        <v/>
      </c>
      <c r="JR13" s="606" t="str">
        <f t="shared" ref="JR13:JR18" si="166">IF((JP13&lt;&gt;""),($F13=JM13)*($G13=JN13),"")</f>
        <v/>
      </c>
      <c r="JS13" s="606" t="str">
        <f>IF(JP13&lt;&gt;"",IF(ABS($F13-$G13)&gt;=PrSettings!$M$7,(ABS($F13-$G13-JM13+JN13)&lt;=1)*1,IF(AND(JP13,$F13=$G13,$F13&gt;=PrSettings!$M$6),(ABS(JM13-$F13)&lt;=1)*1,IF(AND(JP13,$F13+$G13&gt;=PrSettings!$M$8),(ABS(JM13-$F13)+ABS(JN13-$G13)&lt;=1)*1,""))),"")</f>
        <v/>
      </c>
      <c r="JT13" s="617"/>
      <c r="JV13" s="605">
        <f t="shared" si="21"/>
        <v>1</v>
      </c>
      <c r="JW13" s="646" t="str">
        <f>GrpB!$B$4</f>
        <v>Belgien</v>
      </c>
      <c r="JX13" s="606">
        <f t="shared" ref="JX13:JX18" si="167">$D13</f>
        <v>2</v>
      </c>
      <c r="JY13" s="646" t="str">
        <f>GrpB!$D$4</f>
        <v>Italien</v>
      </c>
      <c r="JZ13" s="643"/>
      <c r="KA13" s="643"/>
      <c r="KB13" s="614"/>
      <c r="KC13" s="606" t="str">
        <f t="shared" ref="KC13:KC18" si="168">IF(($F13&lt;&gt;"")*($G13&lt;&gt;"")*(JZ13&lt;&gt;"")*(KA13&lt;&gt;""),($F13&gt;$G13)*(JZ13&gt;KA13)+($F13=$G13)*(JZ13=KA13)+($F13&lt;$G13)*(JZ13&lt;KA13),"")</f>
        <v/>
      </c>
      <c r="KD13" s="606" t="str">
        <f>IF((KC13&lt;&gt;""),IF(OR($F13&lt;&gt;$G13,PrSettings!$M$4="●"),(($F13-$G13)=(JZ13-KA13))*1,0),"")</f>
        <v/>
      </c>
      <c r="KE13" s="606" t="str">
        <f t="shared" ref="KE13:KE18" si="169">IF((KC13&lt;&gt;""),($F13=JZ13)*($G13=KA13),"")</f>
        <v/>
      </c>
      <c r="KF13" s="606" t="str">
        <f>IF(KC13&lt;&gt;"",IF(ABS($F13-$G13)&gt;=PrSettings!$M$7,(ABS($F13-$G13-JZ13+KA13)&lt;=1)*1,IF(AND(KC13,$F13=$G13,$F13&gt;=PrSettings!$M$6),(ABS(JZ13-$F13)&lt;=1)*1,IF(AND(KC13,$F13+$G13&gt;=PrSettings!$M$8),(ABS(JZ13-$F13)+ABS(KA13-$G13)&lt;=1)*1,""))),"")</f>
        <v/>
      </c>
      <c r="KG13" s="617"/>
      <c r="KI13" s="605">
        <f t="shared" si="22"/>
        <v>1</v>
      </c>
      <c r="KJ13" s="646" t="str">
        <f>GrpB!$B$4</f>
        <v>Belgien</v>
      </c>
      <c r="KK13" s="606">
        <f t="shared" ref="KK13:KK18" si="170">$D13</f>
        <v>2</v>
      </c>
      <c r="KL13" s="646" t="str">
        <f>GrpB!$D$4</f>
        <v>Italien</v>
      </c>
      <c r="KM13" s="643"/>
      <c r="KN13" s="643"/>
      <c r="KO13" s="614"/>
      <c r="KP13" s="606" t="str">
        <f t="shared" ref="KP13:KP18" si="171">IF(($F13&lt;&gt;"")*($G13&lt;&gt;"")*(KM13&lt;&gt;"")*(KN13&lt;&gt;""),($F13&gt;$G13)*(KM13&gt;KN13)+($F13=$G13)*(KM13=KN13)+($F13&lt;$G13)*(KM13&lt;KN13),"")</f>
        <v/>
      </c>
      <c r="KQ13" s="606" t="str">
        <f>IF((KP13&lt;&gt;""),IF(OR($F13&lt;&gt;$G13,PrSettings!$M$4="●"),(($F13-$G13)=(KM13-KN13))*1,0),"")</f>
        <v/>
      </c>
      <c r="KR13" s="606" t="str">
        <f t="shared" ref="KR13:KR18" si="172">IF((KP13&lt;&gt;""),($F13=KM13)*($G13=KN13),"")</f>
        <v/>
      </c>
      <c r="KS13" s="606" t="str">
        <f>IF(KP13&lt;&gt;"",IF(ABS($F13-$G13)&gt;=PrSettings!$M$7,(ABS($F13-$G13-KM13+KN13)&lt;=1)*1,IF(AND(KP13,$F13=$G13,$F13&gt;=PrSettings!$M$6),(ABS(KM13-$F13)&lt;=1)*1,IF(AND(KP13,$F13+$G13&gt;=PrSettings!$M$8),(ABS(KM13-$F13)+ABS(KN13-$G13)&lt;=1)*1,""))),"")</f>
        <v/>
      </c>
      <c r="KT13" s="617"/>
      <c r="KV13" s="605">
        <f t="shared" si="23"/>
        <v>1</v>
      </c>
      <c r="KW13" s="646" t="str">
        <f>GrpB!$B$4</f>
        <v>Belgien</v>
      </c>
      <c r="KX13" s="606">
        <f t="shared" ref="KX13:KX18" si="173">$D13</f>
        <v>2</v>
      </c>
      <c r="KY13" s="646" t="str">
        <f>GrpB!$D$4</f>
        <v>Italien</v>
      </c>
      <c r="KZ13" s="643"/>
      <c r="LA13" s="643"/>
      <c r="LB13" s="614"/>
      <c r="LC13" s="606" t="str">
        <f t="shared" ref="LC13:LC18" si="174">IF(($F13&lt;&gt;"")*($G13&lt;&gt;"")*(KZ13&lt;&gt;"")*(LA13&lt;&gt;""),($F13&gt;$G13)*(KZ13&gt;LA13)+($F13=$G13)*(KZ13=LA13)+($F13&lt;$G13)*(KZ13&lt;LA13),"")</f>
        <v/>
      </c>
      <c r="LD13" s="606" t="str">
        <f>IF((LC13&lt;&gt;""),IF(OR($F13&lt;&gt;$G13,PrSettings!$M$4="●"),(($F13-$G13)=(KZ13-LA13))*1,0),"")</f>
        <v/>
      </c>
      <c r="LE13" s="606" t="str">
        <f t="shared" ref="LE13:LE18" si="175">IF((LC13&lt;&gt;""),($F13=KZ13)*($G13=LA13),"")</f>
        <v/>
      </c>
      <c r="LF13" s="606" t="str">
        <f>IF(LC13&lt;&gt;"",IF(ABS($F13-$G13)&gt;=PrSettings!$M$7,(ABS($F13-$G13-KZ13+LA13)&lt;=1)*1,IF(AND(LC13,$F13=$G13,$F13&gt;=PrSettings!$M$6),(ABS(KZ13-$F13)&lt;=1)*1,IF(AND(LC13,$F13+$G13&gt;=PrSettings!$M$8),(ABS(KZ13-$F13)+ABS(LA13-$G13)&lt;=1)*1,""))),"")</f>
        <v/>
      </c>
      <c r="LG13" s="617"/>
      <c r="LI13" s="605">
        <f t="shared" si="24"/>
        <v>1</v>
      </c>
      <c r="LJ13" s="646" t="str">
        <f>GrpB!$B$4</f>
        <v>Belgien</v>
      </c>
      <c r="LK13" s="606">
        <f t="shared" ref="LK13:LK18" si="176">$D13</f>
        <v>2</v>
      </c>
      <c r="LL13" s="646" t="str">
        <f>GrpB!$D$4</f>
        <v>Italien</v>
      </c>
      <c r="LM13" s="643"/>
      <c r="LN13" s="643"/>
      <c r="LO13" s="614"/>
      <c r="LP13" s="606" t="str">
        <f t="shared" ref="LP13:LP18" si="177">IF(($F13&lt;&gt;"")*($G13&lt;&gt;"")*(LM13&lt;&gt;"")*(LN13&lt;&gt;""),($F13&gt;$G13)*(LM13&gt;LN13)+($F13=$G13)*(LM13=LN13)+($F13&lt;$G13)*(LM13&lt;LN13),"")</f>
        <v/>
      </c>
      <c r="LQ13" s="606" t="str">
        <f>IF((LP13&lt;&gt;""),IF(OR($F13&lt;&gt;$G13,PrSettings!$M$4="●"),(($F13-$G13)=(LM13-LN13))*1,0),"")</f>
        <v/>
      </c>
      <c r="LR13" s="606" t="str">
        <f t="shared" ref="LR13:LR18" si="178">IF((LP13&lt;&gt;""),($F13=LM13)*($G13=LN13),"")</f>
        <v/>
      </c>
      <c r="LS13" s="606" t="str">
        <f>IF(LP13&lt;&gt;"",IF(ABS($F13-$G13)&gt;=PrSettings!$M$7,(ABS($F13-$G13-LM13+LN13)&lt;=1)*1,IF(AND(LP13,$F13=$G13,$F13&gt;=PrSettings!$M$6),(ABS(LM13-$F13)&lt;=1)*1,IF(AND(LP13,$F13+$G13&gt;=PrSettings!$M$8),(ABS(LM13-$F13)+ABS(LN13-$G13)&lt;=1)*1,""))),"")</f>
        <v/>
      </c>
      <c r="LT13" s="617"/>
      <c r="LV13" s="605">
        <f t="shared" si="25"/>
        <v>1</v>
      </c>
      <c r="LW13" s="646" t="str">
        <f>GrpB!$B$4</f>
        <v>Belgien</v>
      </c>
      <c r="LX13" s="606">
        <f t="shared" ref="LX13:LX18" si="179">$D13</f>
        <v>2</v>
      </c>
      <c r="LY13" s="646" t="str">
        <f>GrpB!$D$4</f>
        <v>Italien</v>
      </c>
      <c r="LZ13" s="643"/>
      <c r="MA13" s="643"/>
      <c r="MB13" s="614"/>
      <c r="MC13" s="606" t="str">
        <f t="shared" ref="MC13:MC18" si="180">IF(($F13&lt;&gt;"")*($G13&lt;&gt;"")*(LZ13&lt;&gt;"")*(MA13&lt;&gt;""),($F13&gt;$G13)*(LZ13&gt;MA13)+($F13=$G13)*(LZ13=MA13)+($F13&lt;$G13)*(LZ13&lt;MA13),"")</f>
        <v/>
      </c>
      <c r="MD13" s="606" t="str">
        <f>IF((MC13&lt;&gt;""),IF(OR($F13&lt;&gt;$G13,PrSettings!$M$4="●"),(($F13-$G13)=(LZ13-MA13))*1,0),"")</f>
        <v/>
      </c>
      <c r="ME13" s="606" t="str">
        <f t="shared" ref="ME13:ME18" si="181">IF((MC13&lt;&gt;""),($F13=LZ13)*($G13=MA13),"")</f>
        <v/>
      </c>
      <c r="MF13" s="606" t="str">
        <f>IF(MC13&lt;&gt;"",IF(ABS($F13-$G13)&gt;=PrSettings!$M$7,(ABS($F13-$G13-LZ13+MA13)&lt;=1)*1,IF(AND(MC13,$F13=$G13,$F13&gt;=PrSettings!$M$6),(ABS(LZ13-$F13)&lt;=1)*1,IF(AND(MC13,$F13+$G13&gt;=PrSettings!$M$8),(ABS(LZ13-$F13)+ABS(MA13-$G13)&lt;=1)*1,""))),"")</f>
        <v/>
      </c>
      <c r="MG13" s="617"/>
    </row>
    <row r="14" spans="2:345" x14ac:dyDescent="0.25">
      <c r="B14" s="605">
        <f>INDEX(Groups!$C$7:$C$25,MATCH(C14,Groups!$D$7:$D$25,0))</f>
        <v>5</v>
      </c>
      <c r="C14" s="646" t="str">
        <f>GrpB!$B$5</f>
        <v>Spanien</v>
      </c>
      <c r="D14" s="606">
        <f>INDEX(Groups!$C$7:$C$25,MATCH(E14,Groups!$D$7:$D$25,0))</f>
        <v>13</v>
      </c>
      <c r="E14" s="646" t="str">
        <f>GrpB!$D$5</f>
        <v>Portugal</v>
      </c>
      <c r="F14" s="649">
        <f>GrpB!$E$5</f>
        <v>5</v>
      </c>
      <c r="G14" s="650">
        <f>GrpB!$G$5</f>
        <v>0</v>
      </c>
      <c r="I14" s="605">
        <f t="shared" si="0"/>
        <v>5</v>
      </c>
      <c r="J14" s="646" t="str">
        <f>GrpB!$B$5</f>
        <v>Spanien</v>
      </c>
      <c r="K14" s="606">
        <f t="shared" si="104"/>
        <v>13</v>
      </c>
      <c r="L14" s="646" t="str">
        <f>GrpB!$D$5</f>
        <v>Portugal</v>
      </c>
      <c r="M14" s="643"/>
      <c r="N14" s="643"/>
      <c r="O14" s="615"/>
      <c r="P14" s="606" t="str">
        <f t="shared" si="105"/>
        <v/>
      </c>
      <c r="Q14" s="606" t="str">
        <f>IF((P14&lt;&gt;""),IF(OR($F14&lt;&gt;$G14,PrSettings!$M$4="●"),(($F14-$G14)=(M14-N14))*1,0),"")</f>
        <v/>
      </c>
      <c r="R14" s="606" t="str">
        <f t="shared" si="106"/>
        <v/>
      </c>
      <c r="S14" s="606" t="str">
        <f>IF(P14&lt;&gt;"",IF(ABS($F14-$G14)&gt;=PrSettings!$M$7,(ABS($F14-$G14-M14+N14)&lt;=1)*1,IF(AND(P14,$F14=$G14,$F14&gt;=PrSettings!$M$6),(ABS(M14-$F14)&lt;=1)*1,IF(AND(P14,$F14+$G14&gt;=PrSettings!$M$8),(ABS(M14-$F14)+ABS(N14-$G14)&lt;=1)*1,""))),"")</f>
        <v/>
      </c>
      <c r="T14" s="618"/>
      <c r="V14" s="605">
        <f t="shared" si="1"/>
        <v>5</v>
      </c>
      <c r="W14" s="646" t="str">
        <f>GrpB!$B$5</f>
        <v>Spanien</v>
      </c>
      <c r="X14" s="606">
        <f t="shared" si="107"/>
        <v>13</v>
      </c>
      <c r="Y14" s="646" t="str">
        <f>GrpB!$D$5</f>
        <v>Portugal</v>
      </c>
      <c r="Z14" s="643"/>
      <c r="AA14" s="643"/>
      <c r="AB14" s="615"/>
      <c r="AC14" s="606" t="str">
        <f t="shared" si="108"/>
        <v/>
      </c>
      <c r="AD14" s="606" t="str">
        <f>IF((AC14&lt;&gt;""),IF(OR($F14&lt;&gt;$G14,PrSettings!$M$4="●"),(($F14-$G14)=(Z14-AA14))*1,0),"")</f>
        <v/>
      </c>
      <c r="AE14" s="606" t="str">
        <f t="shared" si="109"/>
        <v/>
      </c>
      <c r="AF14" s="606" t="str">
        <f>IF(AC14&lt;&gt;"",IF(ABS($F14-$G14)&gt;=PrSettings!$M$7,(ABS($F14-$G14-Z14+AA14)&lt;=1)*1,IF(AND(AC14,$F14=$G14,$F14&gt;=PrSettings!$M$6),(ABS(Z14-$F14)&lt;=1)*1,IF(AND(AC14,$F14+$G14&gt;=PrSettings!$M$8),(ABS(Z14-$F14)+ABS(AA14-$G14)&lt;=1)*1,""))),"")</f>
        <v/>
      </c>
      <c r="AG14" s="618"/>
      <c r="AI14" s="605">
        <f t="shared" si="2"/>
        <v>5</v>
      </c>
      <c r="AJ14" s="646" t="str">
        <f>GrpB!$B$5</f>
        <v>Spanien</v>
      </c>
      <c r="AK14" s="606">
        <f t="shared" si="110"/>
        <v>13</v>
      </c>
      <c r="AL14" s="646" t="str">
        <f>GrpB!$D$5</f>
        <v>Portugal</v>
      </c>
      <c r="AM14" s="643"/>
      <c r="AN14" s="643"/>
      <c r="AO14" s="615"/>
      <c r="AP14" s="606" t="str">
        <f t="shared" si="111"/>
        <v/>
      </c>
      <c r="AQ14" s="606" t="str">
        <f>IF((AP14&lt;&gt;""),IF(OR($F14&lt;&gt;$G14,PrSettings!$M$4="●"),(($F14-$G14)=(AM14-AN14))*1,0),"")</f>
        <v/>
      </c>
      <c r="AR14" s="606" t="str">
        <f t="shared" si="112"/>
        <v/>
      </c>
      <c r="AS14" s="606" t="str">
        <f>IF(AP14&lt;&gt;"",IF(ABS($F14-$G14)&gt;=PrSettings!$M$7,(ABS($F14-$G14-AM14+AN14)&lt;=1)*1,IF(AND(AP14,$F14=$G14,$F14&gt;=PrSettings!$M$6),(ABS(AM14-$F14)&lt;=1)*1,IF(AND(AP14,$F14+$G14&gt;=PrSettings!$M$8),(ABS(AM14-$F14)+ABS(AN14-$G14)&lt;=1)*1,""))),"")</f>
        <v/>
      </c>
      <c r="AT14" s="618"/>
      <c r="AV14" s="605">
        <f t="shared" si="3"/>
        <v>5</v>
      </c>
      <c r="AW14" s="646" t="str">
        <f>GrpB!$B$5</f>
        <v>Spanien</v>
      </c>
      <c r="AX14" s="606">
        <f t="shared" si="113"/>
        <v>13</v>
      </c>
      <c r="AY14" s="646" t="str">
        <f>GrpB!$D$5</f>
        <v>Portugal</v>
      </c>
      <c r="AZ14" s="643"/>
      <c r="BA14" s="643"/>
      <c r="BB14" s="615"/>
      <c r="BC14" s="606" t="str">
        <f t="shared" si="114"/>
        <v/>
      </c>
      <c r="BD14" s="606" t="str">
        <f>IF((BC14&lt;&gt;""),IF(OR($F14&lt;&gt;$G14,PrSettings!$M$4="●"),(($F14-$G14)=(AZ14-BA14))*1,0),"")</f>
        <v/>
      </c>
      <c r="BE14" s="606" t="str">
        <f t="shared" si="115"/>
        <v/>
      </c>
      <c r="BF14" s="606" t="str">
        <f>IF(BC14&lt;&gt;"",IF(ABS($F14-$G14)&gt;=PrSettings!$M$7,(ABS($F14-$G14-AZ14+BA14)&lt;=1)*1,IF(AND(BC14,$F14=$G14,$F14&gt;=PrSettings!$M$6),(ABS(AZ14-$F14)&lt;=1)*1,IF(AND(BC14,$F14+$G14&gt;=PrSettings!$M$8),(ABS(AZ14-$F14)+ABS(BA14-$G14)&lt;=1)*1,""))),"")</f>
        <v/>
      </c>
      <c r="BG14" s="618"/>
      <c r="BI14" s="605">
        <f t="shared" si="4"/>
        <v>5</v>
      </c>
      <c r="BJ14" s="646" t="str">
        <f>GrpB!$B$5</f>
        <v>Spanien</v>
      </c>
      <c r="BK14" s="606">
        <f t="shared" si="116"/>
        <v>13</v>
      </c>
      <c r="BL14" s="646" t="str">
        <f>GrpB!$D$5</f>
        <v>Portugal</v>
      </c>
      <c r="BM14" s="643"/>
      <c r="BN14" s="643"/>
      <c r="BO14" s="615"/>
      <c r="BP14" s="606" t="str">
        <f t="shared" si="117"/>
        <v/>
      </c>
      <c r="BQ14" s="606" t="str">
        <f>IF((BP14&lt;&gt;""),IF(OR($F14&lt;&gt;$G14,PrSettings!$M$4="●"),(($F14-$G14)=(BM14-BN14))*1,0),"")</f>
        <v/>
      </c>
      <c r="BR14" s="606" t="str">
        <f t="shared" si="118"/>
        <v/>
      </c>
      <c r="BS14" s="606" t="str">
        <f>IF(BP14&lt;&gt;"",IF(ABS($F14-$G14)&gt;=PrSettings!$M$7,(ABS($F14-$G14-BM14+BN14)&lt;=1)*1,IF(AND(BP14,$F14=$G14,$F14&gt;=PrSettings!$M$6),(ABS(BM14-$F14)&lt;=1)*1,IF(AND(BP14,$F14+$G14&gt;=PrSettings!$M$8),(ABS(BM14-$F14)+ABS(BN14-$G14)&lt;=1)*1,""))),"")</f>
        <v/>
      </c>
      <c r="BT14" s="618"/>
      <c r="BV14" s="605">
        <f t="shared" si="5"/>
        <v>5</v>
      </c>
      <c r="BW14" s="646" t="str">
        <f>GrpB!$B$5</f>
        <v>Spanien</v>
      </c>
      <c r="BX14" s="606">
        <f t="shared" si="119"/>
        <v>13</v>
      </c>
      <c r="BY14" s="646" t="str">
        <f>GrpB!$D$5</f>
        <v>Portugal</v>
      </c>
      <c r="BZ14" s="643"/>
      <c r="CA14" s="643"/>
      <c r="CB14" s="615"/>
      <c r="CC14" s="606" t="str">
        <f t="shared" si="120"/>
        <v/>
      </c>
      <c r="CD14" s="606" t="str">
        <f>IF((CC14&lt;&gt;""),IF(OR($F14&lt;&gt;$G14,PrSettings!$M$4="●"),(($F14-$G14)=(BZ14-CA14))*1,0),"")</f>
        <v/>
      </c>
      <c r="CE14" s="606" t="str">
        <f t="shared" si="121"/>
        <v/>
      </c>
      <c r="CF14" s="606" t="str">
        <f>IF(CC14&lt;&gt;"",IF(ABS($F14-$G14)&gt;=PrSettings!$M$7,(ABS($F14-$G14-BZ14+CA14)&lt;=1)*1,IF(AND(CC14,$F14=$G14,$F14&gt;=PrSettings!$M$6),(ABS(BZ14-$F14)&lt;=1)*1,IF(AND(CC14,$F14+$G14&gt;=PrSettings!$M$8),(ABS(BZ14-$F14)+ABS(CA14-$G14)&lt;=1)*1,""))),"")</f>
        <v/>
      </c>
      <c r="CG14" s="618"/>
      <c r="CI14" s="605">
        <f t="shared" si="6"/>
        <v>5</v>
      </c>
      <c r="CJ14" s="646" t="str">
        <f>GrpB!$B$5</f>
        <v>Spanien</v>
      </c>
      <c r="CK14" s="606">
        <f t="shared" si="122"/>
        <v>13</v>
      </c>
      <c r="CL14" s="646" t="str">
        <f>GrpB!$D$5</f>
        <v>Portugal</v>
      </c>
      <c r="CM14" s="643"/>
      <c r="CN14" s="643"/>
      <c r="CO14" s="615"/>
      <c r="CP14" s="606" t="str">
        <f t="shared" si="123"/>
        <v/>
      </c>
      <c r="CQ14" s="606" t="str">
        <f>IF((CP14&lt;&gt;""),IF(OR($F14&lt;&gt;$G14,PrSettings!$M$4="●"),(($F14-$G14)=(CM14-CN14))*1,0),"")</f>
        <v/>
      </c>
      <c r="CR14" s="606" t="str">
        <f t="shared" si="124"/>
        <v/>
      </c>
      <c r="CS14" s="606" t="str">
        <f>IF(CP14&lt;&gt;"",IF(ABS($F14-$G14)&gt;=PrSettings!$M$7,(ABS($F14-$G14-CM14+CN14)&lt;=1)*1,IF(AND(CP14,$F14=$G14,$F14&gt;=PrSettings!$M$6),(ABS(CM14-$F14)&lt;=1)*1,IF(AND(CP14,$F14+$G14&gt;=PrSettings!$M$8),(ABS(CM14-$F14)+ABS(CN14-$G14)&lt;=1)*1,""))),"")</f>
        <v/>
      </c>
      <c r="CT14" s="618"/>
      <c r="CV14" s="605">
        <f t="shared" si="7"/>
        <v>5</v>
      </c>
      <c r="CW14" s="646" t="str">
        <f>GrpB!$B$5</f>
        <v>Spanien</v>
      </c>
      <c r="CX14" s="606">
        <f t="shared" si="125"/>
        <v>13</v>
      </c>
      <c r="CY14" s="646" t="str">
        <f>GrpB!$D$5</f>
        <v>Portugal</v>
      </c>
      <c r="CZ14" s="643"/>
      <c r="DA14" s="643"/>
      <c r="DB14" s="615"/>
      <c r="DC14" s="606" t="str">
        <f t="shared" si="126"/>
        <v/>
      </c>
      <c r="DD14" s="606" t="str">
        <f>IF((DC14&lt;&gt;""),IF(OR($F14&lt;&gt;$G14,PrSettings!$M$4="●"),(($F14-$G14)=(CZ14-DA14))*1,0),"")</f>
        <v/>
      </c>
      <c r="DE14" s="606" t="str">
        <f t="shared" si="127"/>
        <v/>
      </c>
      <c r="DF14" s="606" t="str">
        <f>IF(DC14&lt;&gt;"",IF(ABS($F14-$G14)&gt;=PrSettings!$M$7,(ABS($F14-$G14-CZ14+DA14)&lt;=1)*1,IF(AND(DC14,$F14=$G14,$F14&gt;=PrSettings!$M$6),(ABS(CZ14-$F14)&lt;=1)*1,IF(AND(DC14,$F14+$G14&gt;=PrSettings!$M$8),(ABS(CZ14-$F14)+ABS(DA14-$G14)&lt;=1)*1,""))),"")</f>
        <v/>
      </c>
      <c r="DG14" s="618"/>
      <c r="DI14" s="605">
        <f t="shared" si="8"/>
        <v>5</v>
      </c>
      <c r="DJ14" s="646" t="str">
        <f>GrpB!$B$5</f>
        <v>Spanien</v>
      </c>
      <c r="DK14" s="606">
        <f t="shared" si="128"/>
        <v>13</v>
      </c>
      <c r="DL14" s="646" t="str">
        <f>GrpB!$D$5</f>
        <v>Portugal</v>
      </c>
      <c r="DM14" s="643"/>
      <c r="DN14" s="643"/>
      <c r="DO14" s="615"/>
      <c r="DP14" s="606" t="str">
        <f t="shared" si="129"/>
        <v/>
      </c>
      <c r="DQ14" s="606" t="str">
        <f>IF((DP14&lt;&gt;""),IF(OR($F14&lt;&gt;$G14,PrSettings!$M$4="●"),(($F14-$G14)=(DM14-DN14))*1,0),"")</f>
        <v/>
      </c>
      <c r="DR14" s="606" t="str">
        <f t="shared" si="130"/>
        <v/>
      </c>
      <c r="DS14" s="606" t="str">
        <f>IF(DP14&lt;&gt;"",IF(ABS($F14-$G14)&gt;=PrSettings!$M$7,(ABS($F14-$G14-DM14+DN14)&lt;=1)*1,IF(AND(DP14,$F14=$G14,$F14&gt;=PrSettings!$M$6),(ABS(DM14-$F14)&lt;=1)*1,IF(AND(DP14,$F14+$G14&gt;=PrSettings!$M$8),(ABS(DM14-$F14)+ABS(DN14-$G14)&lt;=1)*1,""))),"")</f>
        <v/>
      </c>
      <c r="DT14" s="618"/>
      <c r="DV14" s="605">
        <f t="shared" si="9"/>
        <v>5</v>
      </c>
      <c r="DW14" s="646" t="str">
        <f>GrpB!$B$5</f>
        <v>Spanien</v>
      </c>
      <c r="DX14" s="606">
        <f t="shared" si="131"/>
        <v>13</v>
      </c>
      <c r="DY14" s="646" t="str">
        <f>GrpB!$D$5</f>
        <v>Portugal</v>
      </c>
      <c r="DZ14" s="643"/>
      <c r="EA14" s="643"/>
      <c r="EB14" s="615"/>
      <c r="EC14" s="606" t="str">
        <f t="shared" si="132"/>
        <v/>
      </c>
      <c r="ED14" s="606" t="str">
        <f>IF((EC14&lt;&gt;""),IF(OR($F14&lt;&gt;$G14,PrSettings!$M$4="●"),(($F14-$G14)=(DZ14-EA14))*1,0),"")</f>
        <v/>
      </c>
      <c r="EE14" s="606" t="str">
        <f t="shared" si="133"/>
        <v/>
      </c>
      <c r="EF14" s="606" t="str">
        <f>IF(EC14&lt;&gt;"",IF(ABS($F14-$G14)&gt;=PrSettings!$M$7,(ABS($F14-$G14-DZ14+EA14)&lt;=1)*1,IF(AND(EC14,$F14=$G14,$F14&gt;=PrSettings!$M$6),(ABS(DZ14-$F14)&lt;=1)*1,IF(AND(EC14,$F14+$G14&gt;=PrSettings!$M$8),(ABS(DZ14-$F14)+ABS(EA14-$G14)&lt;=1)*1,""))),"")</f>
        <v/>
      </c>
      <c r="EG14" s="618"/>
      <c r="EI14" s="605">
        <f t="shared" si="10"/>
        <v>5</v>
      </c>
      <c r="EJ14" s="646" t="str">
        <f>GrpB!$B$5</f>
        <v>Spanien</v>
      </c>
      <c r="EK14" s="606">
        <f t="shared" si="134"/>
        <v>13</v>
      </c>
      <c r="EL14" s="646" t="str">
        <f>GrpB!$D$5</f>
        <v>Portugal</v>
      </c>
      <c r="EM14" s="643"/>
      <c r="EN14" s="643"/>
      <c r="EO14" s="615"/>
      <c r="EP14" s="606" t="str">
        <f t="shared" si="135"/>
        <v/>
      </c>
      <c r="EQ14" s="606" t="str">
        <f>IF((EP14&lt;&gt;""),IF(OR($F14&lt;&gt;$G14,PrSettings!$M$4="●"),(($F14-$G14)=(EM14-EN14))*1,0),"")</f>
        <v/>
      </c>
      <c r="ER14" s="606" t="str">
        <f t="shared" si="136"/>
        <v/>
      </c>
      <c r="ES14" s="606" t="str">
        <f>IF(EP14&lt;&gt;"",IF(ABS($F14-$G14)&gt;=PrSettings!$M$7,(ABS($F14-$G14-EM14+EN14)&lt;=1)*1,IF(AND(EP14,$F14=$G14,$F14&gt;=PrSettings!$M$6),(ABS(EM14-$F14)&lt;=1)*1,IF(AND(EP14,$F14+$G14&gt;=PrSettings!$M$8),(ABS(EM14-$F14)+ABS(EN14-$G14)&lt;=1)*1,""))),"")</f>
        <v/>
      </c>
      <c r="ET14" s="618"/>
      <c r="EV14" s="605">
        <f t="shared" si="11"/>
        <v>5</v>
      </c>
      <c r="EW14" s="646" t="str">
        <f>GrpB!$B$5</f>
        <v>Spanien</v>
      </c>
      <c r="EX14" s="606">
        <f t="shared" si="137"/>
        <v>13</v>
      </c>
      <c r="EY14" s="646" t="str">
        <f>GrpB!$D$5</f>
        <v>Portugal</v>
      </c>
      <c r="EZ14" s="643"/>
      <c r="FA14" s="643"/>
      <c r="FB14" s="615"/>
      <c r="FC14" s="606" t="str">
        <f t="shared" si="138"/>
        <v/>
      </c>
      <c r="FD14" s="606" t="str">
        <f>IF((FC14&lt;&gt;""),IF(OR($F14&lt;&gt;$G14,PrSettings!$M$4="●"),(($F14-$G14)=(EZ14-FA14))*1,0),"")</f>
        <v/>
      </c>
      <c r="FE14" s="606" t="str">
        <f t="shared" si="139"/>
        <v/>
      </c>
      <c r="FF14" s="606" t="str">
        <f>IF(FC14&lt;&gt;"",IF(ABS($F14-$G14)&gt;=PrSettings!$M$7,(ABS($F14-$G14-EZ14+FA14)&lt;=1)*1,IF(AND(FC14,$F14=$G14,$F14&gt;=PrSettings!$M$6),(ABS(EZ14-$F14)&lt;=1)*1,IF(AND(FC14,$F14+$G14&gt;=PrSettings!$M$8),(ABS(EZ14-$F14)+ABS(FA14-$G14)&lt;=1)*1,""))),"")</f>
        <v/>
      </c>
      <c r="FG14" s="618"/>
      <c r="FI14" s="605">
        <f t="shared" si="12"/>
        <v>5</v>
      </c>
      <c r="FJ14" s="646" t="str">
        <f>GrpB!$B$5</f>
        <v>Spanien</v>
      </c>
      <c r="FK14" s="606">
        <f t="shared" si="140"/>
        <v>13</v>
      </c>
      <c r="FL14" s="646" t="str">
        <f>GrpB!$D$5</f>
        <v>Portugal</v>
      </c>
      <c r="FM14" s="643"/>
      <c r="FN14" s="643"/>
      <c r="FO14" s="615"/>
      <c r="FP14" s="606" t="str">
        <f t="shared" si="141"/>
        <v/>
      </c>
      <c r="FQ14" s="606" t="str">
        <f>IF((FP14&lt;&gt;""),IF(OR($F14&lt;&gt;$G14,PrSettings!$M$4="●"),(($F14-$G14)=(FM14-FN14))*1,0),"")</f>
        <v/>
      </c>
      <c r="FR14" s="606" t="str">
        <f t="shared" si="142"/>
        <v/>
      </c>
      <c r="FS14" s="606" t="str">
        <f>IF(FP14&lt;&gt;"",IF(ABS($F14-$G14)&gt;=PrSettings!$M$7,(ABS($F14-$G14-FM14+FN14)&lt;=1)*1,IF(AND(FP14,$F14=$G14,$F14&gt;=PrSettings!$M$6),(ABS(FM14-$F14)&lt;=1)*1,IF(AND(FP14,$F14+$G14&gt;=PrSettings!$M$8),(ABS(FM14-$F14)+ABS(FN14-$G14)&lt;=1)*1,""))),"")</f>
        <v/>
      </c>
      <c r="FT14" s="618"/>
      <c r="FV14" s="605">
        <f t="shared" si="13"/>
        <v>5</v>
      </c>
      <c r="FW14" s="646" t="str">
        <f>GrpB!$B$5</f>
        <v>Spanien</v>
      </c>
      <c r="FX14" s="606">
        <f t="shared" si="143"/>
        <v>13</v>
      </c>
      <c r="FY14" s="646" t="str">
        <f>GrpB!$D$5</f>
        <v>Portugal</v>
      </c>
      <c r="FZ14" s="643"/>
      <c r="GA14" s="643"/>
      <c r="GB14" s="615"/>
      <c r="GC14" s="606" t="str">
        <f t="shared" si="144"/>
        <v/>
      </c>
      <c r="GD14" s="606" t="str">
        <f>IF((GC14&lt;&gt;""),IF(OR($F14&lt;&gt;$G14,PrSettings!$M$4="●"),(($F14-$G14)=(FZ14-GA14))*1,0),"")</f>
        <v/>
      </c>
      <c r="GE14" s="606" t="str">
        <f t="shared" si="145"/>
        <v/>
      </c>
      <c r="GF14" s="606" t="str">
        <f>IF(GC14&lt;&gt;"",IF(ABS($F14-$G14)&gt;=PrSettings!$M$7,(ABS($F14-$G14-FZ14+GA14)&lt;=1)*1,IF(AND(GC14,$F14=$G14,$F14&gt;=PrSettings!$M$6),(ABS(FZ14-$F14)&lt;=1)*1,IF(AND(GC14,$F14+$G14&gt;=PrSettings!$M$8),(ABS(FZ14-$F14)+ABS(GA14-$G14)&lt;=1)*1,""))),"")</f>
        <v/>
      </c>
      <c r="GG14" s="618"/>
      <c r="GI14" s="605">
        <f t="shared" si="14"/>
        <v>5</v>
      </c>
      <c r="GJ14" s="646" t="str">
        <f>GrpB!$B$5</f>
        <v>Spanien</v>
      </c>
      <c r="GK14" s="606">
        <f t="shared" si="146"/>
        <v>13</v>
      </c>
      <c r="GL14" s="646" t="str">
        <f>GrpB!$D$5</f>
        <v>Portugal</v>
      </c>
      <c r="GM14" s="643"/>
      <c r="GN14" s="643"/>
      <c r="GO14" s="615"/>
      <c r="GP14" s="606" t="str">
        <f t="shared" si="147"/>
        <v/>
      </c>
      <c r="GQ14" s="606" t="str">
        <f>IF((GP14&lt;&gt;""),IF(OR($F14&lt;&gt;$G14,PrSettings!$M$4="●"),(($F14-$G14)=(GM14-GN14))*1,0),"")</f>
        <v/>
      </c>
      <c r="GR14" s="606" t="str">
        <f t="shared" si="148"/>
        <v/>
      </c>
      <c r="GS14" s="606" t="str">
        <f>IF(GP14&lt;&gt;"",IF(ABS($F14-$G14)&gt;=PrSettings!$M$7,(ABS($F14-$G14-GM14+GN14)&lt;=1)*1,IF(AND(GP14,$F14=$G14,$F14&gt;=PrSettings!$M$6),(ABS(GM14-$F14)&lt;=1)*1,IF(AND(GP14,$F14+$G14&gt;=PrSettings!$M$8),(ABS(GM14-$F14)+ABS(GN14-$G14)&lt;=1)*1,""))),"")</f>
        <v/>
      </c>
      <c r="GT14" s="618"/>
      <c r="GV14" s="605">
        <f t="shared" si="15"/>
        <v>5</v>
      </c>
      <c r="GW14" s="646" t="str">
        <f>GrpB!$B$5</f>
        <v>Spanien</v>
      </c>
      <c r="GX14" s="606">
        <f t="shared" si="149"/>
        <v>13</v>
      </c>
      <c r="GY14" s="646" t="str">
        <f>GrpB!$D$5</f>
        <v>Portugal</v>
      </c>
      <c r="GZ14" s="643"/>
      <c r="HA14" s="643"/>
      <c r="HB14" s="615"/>
      <c r="HC14" s="606" t="str">
        <f t="shared" si="150"/>
        <v/>
      </c>
      <c r="HD14" s="606" t="str">
        <f>IF((HC14&lt;&gt;""),IF(OR($F14&lt;&gt;$G14,PrSettings!$M$4="●"),(($F14-$G14)=(GZ14-HA14))*1,0),"")</f>
        <v/>
      </c>
      <c r="HE14" s="606" t="str">
        <f t="shared" si="151"/>
        <v/>
      </c>
      <c r="HF14" s="606" t="str">
        <f>IF(HC14&lt;&gt;"",IF(ABS($F14-$G14)&gt;=PrSettings!$M$7,(ABS($F14-$G14-GZ14+HA14)&lt;=1)*1,IF(AND(HC14,$F14=$G14,$F14&gt;=PrSettings!$M$6),(ABS(GZ14-$F14)&lt;=1)*1,IF(AND(HC14,$F14+$G14&gt;=PrSettings!$M$8),(ABS(GZ14-$F14)+ABS(HA14-$G14)&lt;=1)*1,""))),"")</f>
        <v/>
      </c>
      <c r="HG14" s="618"/>
      <c r="HI14" s="605">
        <f t="shared" si="16"/>
        <v>5</v>
      </c>
      <c r="HJ14" s="646" t="str">
        <f>GrpB!$B$5</f>
        <v>Spanien</v>
      </c>
      <c r="HK14" s="606">
        <f t="shared" si="152"/>
        <v>13</v>
      </c>
      <c r="HL14" s="646" t="str">
        <f>GrpB!$D$5</f>
        <v>Portugal</v>
      </c>
      <c r="HM14" s="643"/>
      <c r="HN14" s="643"/>
      <c r="HO14" s="615"/>
      <c r="HP14" s="606" t="str">
        <f t="shared" si="153"/>
        <v/>
      </c>
      <c r="HQ14" s="606" t="str">
        <f>IF((HP14&lt;&gt;""),IF(OR($F14&lt;&gt;$G14,PrSettings!$M$4="●"),(($F14-$G14)=(HM14-HN14))*1,0),"")</f>
        <v/>
      </c>
      <c r="HR14" s="606" t="str">
        <f t="shared" si="154"/>
        <v/>
      </c>
      <c r="HS14" s="606" t="str">
        <f>IF(HP14&lt;&gt;"",IF(ABS($F14-$G14)&gt;=PrSettings!$M$7,(ABS($F14-$G14-HM14+HN14)&lt;=1)*1,IF(AND(HP14,$F14=$G14,$F14&gt;=PrSettings!$M$6),(ABS(HM14-$F14)&lt;=1)*1,IF(AND(HP14,$F14+$G14&gt;=PrSettings!$M$8),(ABS(HM14-$F14)+ABS(HN14-$G14)&lt;=1)*1,""))),"")</f>
        <v/>
      </c>
      <c r="HT14" s="618"/>
      <c r="HV14" s="605">
        <f t="shared" si="17"/>
        <v>5</v>
      </c>
      <c r="HW14" s="646" t="str">
        <f>GrpB!$B$5</f>
        <v>Spanien</v>
      </c>
      <c r="HX14" s="606">
        <f t="shared" si="155"/>
        <v>13</v>
      </c>
      <c r="HY14" s="646" t="str">
        <f>GrpB!$D$5</f>
        <v>Portugal</v>
      </c>
      <c r="HZ14" s="643"/>
      <c r="IA14" s="643"/>
      <c r="IB14" s="615"/>
      <c r="IC14" s="606" t="str">
        <f t="shared" si="156"/>
        <v/>
      </c>
      <c r="ID14" s="606" t="str">
        <f>IF((IC14&lt;&gt;""),IF(OR($F14&lt;&gt;$G14,PrSettings!$M$4="●"),(($F14-$G14)=(HZ14-IA14))*1,0),"")</f>
        <v/>
      </c>
      <c r="IE14" s="606" t="str">
        <f t="shared" si="157"/>
        <v/>
      </c>
      <c r="IF14" s="606" t="str">
        <f>IF(IC14&lt;&gt;"",IF(ABS($F14-$G14)&gt;=PrSettings!$M$7,(ABS($F14-$G14-HZ14+IA14)&lt;=1)*1,IF(AND(IC14,$F14=$G14,$F14&gt;=PrSettings!$M$6),(ABS(HZ14-$F14)&lt;=1)*1,IF(AND(IC14,$F14+$G14&gt;=PrSettings!$M$8),(ABS(HZ14-$F14)+ABS(IA14-$G14)&lt;=1)*1,""))),"")</f>
        <v/>
      </c>
      <c r="IG14" s="618"/>
      <c r="II14" s="605">
        <f t="shared" si="18"/>
        <v>5</v>
      </c>
      <c r="IJ14" s="646" t="str">
        <f>GrpB!$B$5</f>
        <v>Spanien</v>
      </c>
      <c r="IK14" s="606">
        <f t="shared" si="158"/>
        <v>13</v>
      </c>
      <c r="IL14" s="646" t="str">
        <f>GrpB!$D$5</f>
        <v>Portugal</v>
      </c>
      <c r="IM14" s="643"/>
      <c r="IN14" s="643"/>
      <c r="IO14" s="615"/>
      <c r="IP14" s="606" t="str">
        <f t="shared" si="159"/>
        <v/>
      </c>
      <c r="IQ14" s="606" t="str">
        <f>IF((IP14&lt;&gt;""),IF(OR($F14&lt;&gt;$G14,PrSettings!$M$4="●"),(($F14-$G14)=(IM14-IN14))*1,0),"")</f>
        <v/>
      </c>
      <c r="IR14" s="606" t="str">
        <f t="shared" si="160"/>
        <v/>
      </c>
      <c r="IS14" s="606" t="str">
        <f>IF(IP14&lt;&gt;"",IF(ABS($F14-$G14)&gt;=PrSettings!$M$7,(ABS($F14-$G14-IM14+IN14)&lt;=1)*1,IF(AND(IP14,$F14=$G14,$F14&gt;=PrSettings!$M$6),(ABS(IM14-$F14)&lt;=1)*1,IF(AND(IP14,$F14+$G14&gt;=PrSettings!$M$8),(ABS(IM14-$F14)+ABS(IN14-$G14)&lt;=1)*1,""))),"")</f>
        <v/>
      </c>
      <c r="IT14" s="618"/>
      <c r="IV14" s="605">
        <f t="shared" si="19"/>
        <v>5</v>
      </c>
      <c r="IW14" s="646" t="str">
        <f>GrpB!$B$5</f>
        <v>Spanien</v>
      </c>
      <c r="IX14" s="606">
        <f t="shared" si="161"/>
        <v>13</v>
      </c>
      <c r="IY14" s="646" t="str">
        <f>GrpB!$D$5</f>
        <v>Portugal</v>
      </c>
      <c r="IZ14" s="643"/>
      <c r="JA14" s="643"/>
      <c r="JB14" s="615"/>
      <c r="JC14" s="606" t="str">
        <f t="shared" si="162"/>
        <v/>
      </c>
      <c r="JD14" s="606" t="str">
        <f>IF((JC14&lt;&gt;""),IF(OR($F14&lt;&gt;$G14,PrSettings!$M$4="●"),(($F14-$G14)=(IZ14-JA14))*1,0),"")</f>
        <v/>
      </c>
      <c r="JE14" s="606" t="str">
        <f t="shared" si="163"/>
        <v/>
      </c>
      <c r="JF14" s="606" t="str">
        <f>IF(JC14&lt;&gt;"",IF(ABS($F14-$G14)&gt;=PrSettings!$M$7,(ABS($F14-$G14-IZ14+JA14)&lt;=1)*1,IF(AND(JC14,$F14=$G14,$F14&gt;=PrSettings!$M$6),(ABS(IZ14-$F14)&lt;=1)*1,IF(AND(JC14,$F14+$G14&gt;=PrSettings!$M$8),(ABS(IZ14-$F14)+ABS(JA14-$G14)&lt;=1)*1,""))),"")</f>
        <v/>
      </c>
      <c r="JG14" s="618"/>
      <c r="JI14" s="605">
        <f t="shared" si="20"/>
        <v>5</v>
      </c>
      <c r="JJ14" s="646" t="str">
        <f>GrpB!$B$5</f>
        <v>Spanien</v>
      </c>
      <c r="JK14" s="606">
        <f t="shared" si="164"/>
        <v>13</v>
      </c>
      <c r="JL14" s="646" t="str">
        <f>GrpB!$D$5</f>
        <v>Portugal</v>
      </c>
      <c r="JM14" s="643"/>
      <c r="JN14" s="643"/>
      <c r="JO14" s="615"/>
      <c r="JP14" s="606" t="str">
        <f t="shared" si="165"/>
        <v/>
      </c>
      <c r="JQ14" s="606" t="str">
        <f>IF((JP14&lt;&gt;""),IF(OR($F14&lt;&gt;$G14,PrSettings!$M$4="●"),(($F14-$G14)=(JM14-JN14))*1,0),"")</f>
        <v/>
      </c>
      <c r="JR14" s="606" t="str">
        <f t="shared" si="166"/>
        <v/>
      </c>
      <c r="JS14" s="606" t="str">
        <f>IF(JP14&lt;&gt;"",IF(ABS($F14-$G14)&gt;=PrSettings!$M$7,(ABS($F14-$G14-JM14+JN14)&lt;=1)*1,IF(AND(JP14,$F14=$G14,$F14&gt;=PrSettings!$M$6),(ABS(JM14-$F14)&lt;=1)*1,IF(AND(JP14,$F14+$G14&gt;=PrSettings!$M$8),(ABS(JM14-$F14)+ABS(JN14-$G14)&lt;=1)*1,""))),"")</f>
        <v/>
      </c>
      <c r="JT14" s="618"/>
      <c r="JV14" s="605">
        <f t="shared" si="21"/>
        <v>5</v>
      </c>
      <c r="JW14" s="646" t="str">
        <f>GrpB!$B$5</f>
        <v>Spanien</v>
      </c>
      <c r="JX14" s="606">
        <f t="shared" si="167"/>
        <v>13</v>
      </c>
      <c r="JY14" s="646" t="str">
        <f>GrpB!$D$5</f>
        <v>Portugal</v>
      </c>
      <c r="JZ14" s="643"/>
      <c r="KA14" s="643"/>
      <c r="KB14" s="615"/>
      <c r="KC14" s="606" t="str">
        <f t="shared" si="168"/>
        <v/>
      </c>
      <c r="KD14" s="606" t="str">
        <f>IF((KC14&lt;&gt;""),IF(OR($F14&lt;&gt;$G14,PrSettings!$M$4="●"),(($F14-$G14)=(JZ14-KA14))*1,0),"")</f>
        <v/>
      </c>
      <c r="KE14" s="606" t="str">
        <f t="shared" si="169"/>
        <v/>
      </c>
      <c r="KF14" s="606" t="str">
        <f>IF(KC14&lt;&gt;"",IF(ABS($F14-$G14)&gt;=PrSettings!$M$7,(ABS($F14-$G14-JZ14+KA14)&lt;=1)*1,IF(AND(KC14,$F14=$G14,$F14&gt;=PrSettings!$M$6),(ABS(JZ14-$F14)&lt;=1)*1,IF(AND(KC14,$F14+$G14&gt;=PrSettings!$M$8),(ABS(JZ14-$F14)+ABS(KA14-$G14)&lt;=1)*1,""))),"")</f>
        <v/>
      </c>
      <c r="KG14" s="618"/>
      <c r="KI14" s="605">
        <f t="shared" si="22"/>
        <v>5</v>
      </c>
      <c r="KJ14" s="646" t="str">
        <f>GrpB!$B$5</f>
        <v>Spanien</v>
      </c>
      <c r="KK14" s="606">
        <f t="shared" si="170"/>
        <v>13</v>
      </c>
      <c r="KL14" s="646" t="str">
        <f>GrpB!$D$5</f>
        <v>Portugal</v>
      </c>
      <c r="KM14" s="643"/>
      <c r="KN14" s="643"/>
      <c r="KO14" s="615"/>
      <c r="KP14" s="606" t="str">
        <f t="shared" si="171"/>
        <v/>
      </c>
      <c r="KQ14" s="606" t="str">
        <f>IF((KP14&lt;&gt;""),IF(OR($F14&lt;&gt;$G14,PrSettings!$M$4="●"),(($F14-$G14)=(KM14-KN14))*1,0),"")</f>
        <v/>
      </c>
      <c r="KR14" s="606" t="str">
        <f t="shared" si="172"/>
        <v/>
      </c>
      <c r="KS14" s="606" t="str">
        <f>IF(KP14&lt;&gt;"",IF(ABS($F14-$G14)&gt;=PrSettings!$M$7,(ABS($F14-$G14-KM14+KN14)&lt;=1)*1,IF(AND(KP14,$F14=$G14,$F14&gt;=PrSettings!$M$6),(ABS(KM14-$F14)&lt;=1)*1,IF(AND(KP14,$F14+$G14&gt;=PrSettings!$M$8),(ABS(KM14-$F14)+ABS(KN14-$G14)&lt;=1)*1,""))),"")</f>
        <v/>
      </c>
      <c r="KT14" s="618"/>
      <c r="KV14" s="605">
        <f t="shared" si="23"/>
        <v>5</v>
      </c>
      <c r="KW14" s="646" t="str">
        <f>GrpB!$B$5</f>
        <v>Spanien</v>
      </c>
      <c r="KX14" s="606">
        <f t="shared" si="173"/>
        <v>13</v>
      </c>
      <c r="KY14" s="646" t="str">
        <f>GrpB!$D$5</f>
        <v>Portugal</v>
      </c>
      <c r="KZ14" s="643"/>
      <c r="LA14" s="643"/>
      <c r="LB14" s="615"/>
      <c r="LC14" s="606" t="str">
        <f t="shared" si="174"/>
        <v/>
      </c>
      <c r="LD14" s="606" t="str">
        <f>IF((LC14&lt;&gt;""),IF(OR($F14&lt;&gt;$G14,PrSettings!$M$4="●"),(($F14-$G14)=(KZ14-LA14))*1,0),"")</f>
        <v/>
      </c>
      <c r="LE14" s="606" t="str">
        <f t="shared" si="175"/>
        <v/>
      </c>
      <c r="LF14" s="606" t="str">
        <f>IF(LC14&lt;&gt;"",IF(ABS($F14-$G14)&gt;=PrSettings!$M$7,(ABS($F14-$G14-KZ14+LA14)&lt;=1)*1,IF(AND(LC14,$F14=$G14,$F14&gt;=PrSettings!$M$6),(ABS(KZ14-$F14)&lt;=1)*1,IF(AND(LC14,$F14+$G14&gt;=PrSettings!$M$8),(ABS(KZ14-$F14)+ABS(LA14-$G14)&lt;=1)*1,""))),"")</f>
        <v/>
      </c>
      <c r="LG14" s="618"/>
      <c r="LI14" s="605">
        <f t="shared" si="24"/>
        <v>5</v>
      </c>
      <c r="LJ14" s="646" t="str">
        <f>GrpB!$B$5</f>
        <v>Spanien</v>
      </c>
      <c r="LK14" s="606">
        <f t="shared" si="176"/>
        <v>13</v>
      </c>
      <c r="LL14" s="646" t="str">
        <f>GrpB!$D$5</f>
        <v>Portugal</v>
      </c>
      <c r="LM14" s="643"/>
      <c r="LN14" s="643"/>
      <c r="LO14" s="615"/>
      <c r="LP14" s="606" t="str">
        <f t="shared" si="177"/>
        <v/>
      </c>
      <c r="LQ14" s="606" t="str">
        <f>IF((LP14&lt;&gt;""),IF(OR($F14&lt;&gt;$G14,PrSettings!$M$4="●"),(($F14-$G14)=(LM14-LN14))*1,0),"")</f>
        <v/>
      </c>
      <c r="LR14" s="606" t="str">
        <f t="shared" si="178"/>
        <v/>
      </c>
      <c r="LS14" s="606" t="str">
        <f>IF(LP14&lt;&gt;"",IF(ABS($F14-$G14)&gt;=PrSettings!$M$7,(ABS($F14-$G14-LM14+LN14)&lt;=1)*1,IF(AND(LP14,$F14=$G14,$F14&gt;=PrSettings!$M$6),(ABS(LM14-$F14)&lt;=1)*1,IF(AND(LP14,$F14+$G14&gt;=PrSettings!$M$8),(ABS(LM14-$F14)+ABS(LN14-$G14)&lt;=1)*1,""))),"")</f>
        <v/>
      </c>
      <c r="LT14" s="618"/>
      <c r="LV14" s="605">
        <f t="shared" si="25"/>
        <v>5</v>
      </c>
      <c r="LW14" s="646" t="str">
        <f>GrpB!$B$5</f>
        <v>Spanien</v>
      </c>
      <c r="LX14" s="606">
        <f t="shared" si="179"/>
        <v>13</v>
      </c>
      <c r="LY14" s="646" t="str">
        <f>GrpB!$D$5</f>
        <v>Portugal</v>
      </c>
      <c r="LZ14" s="643"/>
      <c r="MA14" s="643"/>
      <c r="MB14" s="615"/>
      <c r="MC14" s="606" t="str">
        <f t="shared" si="180"/>
        <v/>
      </c>
      <c r="MD14" s="606" t="str">
        <f>IF((MC14&lt;&gt;""),IF(OR($F14&lt;&gt;$G14,PrSettings!$M$4="●"),(($F14-$G14)=(LZ14-MA14))*1,0),"")</f>
        <v/>
      </c>
      <c r="ME14" s="606" t="str">
        <f t="shared" si="181"/>
        <v/>
      </c>
      <c r="MF14" s="606" t="str">
        <f>IF(MC14&lt;&gt;"",IF(ABS($F14-$G14)&gt;=PrSettings!$M$7,(ABS($F14-$G14-LZ14+MA14)&lt;=1)*1,IF(AND(MC14,$F14=$G14,$F14&gt;=PrSettings!$M$6),(ABS(LZ14-$F14)&lt;=1)*1,IF(AND(MC14,$F14+$G14&gt;=PrSettings!$M$8),(ABS(LZ14-$F14)+ABS(MA14-$G14)&lt;=1)*1,""))),"")</f>
        <v/>
      </c>
      <c r="MG14" s="618"/>
    </row>
    <row r="15" spans="2:345" x14ac:dyDescent="0.25">
      <c r="B15" s="605">
        <f>INDEX(Groups!$C$7:$C$25,MATCH(C15,Groups!$D$7:$D$25,0))</f>
        <v>5</v>
      </c>
      <c r="C15" s="646" t="str">
        <f>GrpB!$B$6</f>
        <v>Spanien</v>
      </c>
      <c r="D15" s="606">
        <f>INDEX(Groups!$C$7:$C$25,MATCH(E15,Groups!$D$7:$D$25,0))</f>
        <v>1</v>
      </c>
      <c r="E15" s="646" t="str">
        <f>GrpB!$D$6</f>
        <v>Belgien</v>
      </c>
      <c r="F15" s="649">
        <f>GrpB!$E$6</f>
        <v>6</v>
      </c>
      <c r="G15" s="650">
        <f>GrpB!$G$6</f>
        <v>2</v>
      </c>
      <c r="I15" s="605">
        <f t="shared" si="0"/>
        <v>5</v>
      </c>
      <c r="J15" s="646" t="str">
        <f>GrpB!$B$6</f>
        <v>Spanien</v>
      </c>
      <c r="K15" s="606">
        <f t="shared" si="104"/>
        <v>1</v>
      </c>
      <c r="L15" s="646" t="str">
        <f>GrpB!$D$6</f>
        <v>Belgien</v>
      </c>
      <c r="M15" s="643"/>
      <c r="N15" s="643"/>
      <c r="O15" s="615"/>
      <c r="P15" s="606" t="str">
        <f t="shared" si="105"/>
        <v/>
      </c>
      <c r="Q15" s="606" t="str">
        <f>IF((P15&lt;&gt;""),IF(OR($F15&lt;&gt;$G15,PrSettings!$M$4="●"),(($F15-$G15)=(M15-N15))*1,0),"")</f>
        <v/>
      </c>
      <c r="R15" s="606" t="str">
        <f t="shared" si="106"/>
        <v/>
      </c>
      <c r="S15" s="606" t="str">
        <f>IF(P15&lt;&gt;"",IF(ABS($F15-$G15)&gt;=PrSettings!$M$7,(ABS($F15-$G15-M15+N15)&lt;=1)*1,IF(AND(P15,$F15=$G15,$F15&gt;=PrSettings!$M$6),(ABS(M15-$F15)&lt;=1)*1,IF(AND(P15,$F15+$G15&gt;=PrSettings!$M$8),(ABS(M15-$F15)+ABS(N15-$G15)&lt;=1)*1,""))),"")</f>
        <v/>
      </c>
      <c r="T15" s="618"/>
      <c r="V15" s="605">
        <f t="shared" si="1"/>
        <v>5</v>
      </c>
      <c r="W15" s="646" t="str">
        <f>GrpB!$B$6</f>
        <v>Spanien</v>
      </c>
      <c r="X15" s="606">
        <f t="shared" si="107"/>
        <v>1</v>
      </c>
      <c r="Y15" s="646" t="str">
        <f>GrpB!$D$6</f>
        <v>Belgien</v>
      </c>
      <c r="Z15" s="643"/>
      <c r="AA15" s="643"/>
      <c r="AB15" s="615"/>
      <c r="AC15" s="606" t="str">
        <f t="shared" si="108"/>
        <v/>
      </c>
      <c r="AD15" s="606" t="str">
        <f>IF((AC15&lt;&gt;""),IF(OR($F15&lt;&gt;$G15,PrSettings!$M$4="●"),(($F15-$G15)=(Z15-AA15))*1,0),"")</f>
        <v/>
      </c>
      <c r="AE15" s="606" t="str">
        <f t="shared" si="109"/>
        <v/>
      </c>
      <c r="AF15" s="606" t="str">
        <f>IF(AC15&lt;&gt;"",IF(ABS($F15-$G15)&gt;=PrSettings!$M$7,(ABS($F15-$G15-Z15+AA15)&lt;=1)*1,IF(AND(AC15,$F15=$G15,$F15&gt;=PrSettings!$M$6),(ABS(Z15-$F15)&lt;=1)*1,IF(AND(AC15,$F15+$G15&gt;=PrSettings!$M$8),(ABS(Z15-$F15)+ABS(AA15-$G15)&lt;=1)*1,""))),"")</f>
        <v/>
      </c>
      <c r="AG15" s="618"/>
      <c r="AI15" s="605">
        <f t="shared" si="2"/>
        <v>5</v>
      </c>
      <c r="AJ15" s="646" t="str">
        <f>GrpB!$B$6</f>
        <v>Spanien</v>
      </c>
      <c r="AK15" s="606">
        <f t="shared" si="110"/>
        <v>1</v>
      </c>
      <c r="AL15" s="646" t="str">
        <f>GrpB!$D$6</f>
        <v>Belgien</v>
      </c>
      <c r="AM15" s="643"/>
      <c r="AN15" s="643"/>
      <c r="AO15" s="615"/>
      <c r="AP15" s="606" t="str">
        <f t="shared" si="111"/>
        <v/>
      </c>
      <c r="AQ15" s="606" t="str">
        <f>IF((AP15&lt;&gt;""),IF(OR($F15&lt;&gt;$G15,PrSettings!$M$4="●"),(($F15-$G15)=(AM15-AN15))*1,0),"")</f>
        <v/>
      </c>
      <c r="AR15" s="606" t="str">
        <f t="shared" si="112"/>
        <v/>
      </c>
      <c r="AS15" s="606" t="str">
        <f>IF(AP15&lt;&gt;"",IF(ABS($F15-$G15)&gt;=PrSettings!$M$7,(ABS($F15-$G15-AM15+AN15)&lt;=1)*1,IF(AND(AP15,$F15=$G15,$F15&gt;=PrSettings!$M$6),(ABS(AM15-$F15)&lt;=1)*1,IF(AND(AP15,$F15+$G15&gt;=PrSettings!$M$8),(ABS(AM15-$F15)+ABS(AN15-$G15)&lt;=1)*1,""))),"")</f>
        <v/>
      </c>
      <c r="AT15" s="618"/>
      <c r="AV15" s="605">
        <f t="shared" si="3"/>
        <v>5</v>
      </c>
      <c r="AW15" s="646" t="str">
        <f>GrpB!$B$6</f>
        <v>Spanien</v>
      </c>
      <c r="AX15" s="606">
        <f t="shared" si="113"/>
        <v>1</v>
      </c>
      <c r="AY15" s="646" t="str">
        <f>GrpB!$D$6</f>
        <v>Belgien</v>
      </c>
      <c r="AZ15" s="643"/>
      <c r="BA15" s="643"/>
      <c r="BB15" s="615"/>
      <c r="BC15" s="606" t="str">
        <f t="shared" si="114"/>
        <v/>
      </c>
      <c r="BD15" s="606" t="str">
        <f>IF((BC15&lt;&gt;""),IF(OR($F15&lt;&gt;$G15,PrSettings!$M$4="●"),(($F15-$G15)=(AZ15-BA15))*1,0),"")</f>
        <v/>
      </c>
      <c r="BE15" s="606" t="str">
        <f t="shared" si="115"/>
        <v/>
      </c>
      <c r="BF15" s="606" t="str">
        <f>IF(BC15&lt;&gt;"",IF(ABS($F15-$G15)&gt;=PrSettings!$M$7,(ABS($F15-$G15-AZ15+BA15)&lt;=1)*1,IF(AND(BC15,$F15=$G15,$F15&gt;=PrSettings!$M$6),(ABS(AZ15-$F15)&lt;=1)*1,IF(AND(BC15,$F15+$G15&gt;=PrSettings!$M$8),(ABS(AZ15-$F15)+ABS(BA15-$G15)&lt;=1)*1,""))),"")</f>
        <v/>
      </c>
      <c r="BG15" s="618"/>
      <c r="BI15" s="605">
        <f t="shared" si="4"/>
        <v>5</v>
      </c>
      <c r="BJ15" s="646" t="str">
        <f>GrpB!$B$6</f>
        <v>Spanien</v>
      </c>
      <c r="BK15" s="606">
        <f t="shared" si="116"/>
        <v>1</v>
      </c>
      <c r="BL15" s="646" t="str">
        <f>GrpB!$D$6</f>
        <v>Belgien</v>
      </c>
      <c r="BM15" s="643"/>
      <c r="BN15" s="643"/>
      <c r="BO15" s="615"/>
      <c r="BP15" s="606" t="str">
        <f t="shared" si="117"/>
        <v/>
      </c>
      <c r="BQ15" s="606" t="str">
        <f>IF((BP15&lt;&gt;""),IF(OR($F15&lt;&gt;$G15,PrSettings!$M$4="●"),(($F15-$G15)=(BM15-BN15))*1,0),"")</f>
        <v/>
      </c>
      <c r="BR15" s="606" t="str">
        <f t="shared" si="118"/>
        <v/>
      </c>
      <c r="BS15" s="606" t="str">
        <f>IF(BP15&lt;&gt;"",IF(ABS($F15-$G15)&gt;=PrSettings!$M$7,(ABS($F15-$G15-BM15+BN15)&lt;=1)*1,IF(AND(BP15,$F15=$G15,$F15&gt;=PrSettings!$M$6),(ABS(BM15-$F15)&lt;=1)*1,IF(AND(BP15,$F15+$G15&gt;=PrSettings!$M$8),(ABS(BM15-$F15)+ABS(BN15-$G15)&lt;=1)*1,""))),"")</f>
        <v/>
      </c>
      <c r="BT15" s="618"/>
      <c r="BV15" s="605">
        <f t="shared" si="5"/>
        <v>5</v>
      </c>
      <c r="BW15" s="646" t="str">
        <f>GrpB!$B$6</f>
        <v>Spanien</v>
      </c>
      <c r="BX15" s="606">
        <f t="shared" si="119"/>
        <v>1</v>
      </c>
      <c r="BY15" s="646" t="str">
        <f>GrpB!$D$6</f>
        <v>Belgien</v>
      </c>
      <c r="BZ15" s="643"/>
      <c r="CA15" s="643"/>
      <c r="CB15" s="615"/>
      <c r="CC15" s="606" t="str">
        <f t="shared" si="120"/>
        <v/>
      </c>
      <c r="CD15" s="606" t="str">
        <f>IF((CC15&lt;&gt;""),IF(OR($F15&lt;&gt;$G15,PrSettings!$M$4="●"),(($F15-$G15)=(BZ15-CA15))*1,0),"")</f>
        <v/>
      </c>
      <c r="CE15" s="606" t="str">
        <f t="shared" si="121"/>
        <v/>
      </c>
      <c r="CF15" s="606" t="str">
        <f>IF(CC15&lt;&gt;"",IF(ABS($F15-$G15)&gt;=PrSettings!$M$7,(ABS($F15-$G15-BZ15+CA15)&lt;=1)*1,IF(AND(CC15,$F15=$G15,$F15&gt;=PrSettings!$M$6),(ABS(BZ15-$F15)&lt;=1)*1,IF(AND(CC15,$F15+$G15&gt;=PrSettings!$M$8),(ABS(BZ15-$F15)+ABS(CA15-$G15)&lt;=1)*1,""))),"")</f>
        <v/>
      </c>
      <c r="CG15" s="618"/>
      <c r="CI15" s="605">
        <f t="shared" si="6"/>
        <v>5</v>
      </c>
      <c r="CJ15" s="646" t="str">
        <f>GrpB!$B$6</f>
        <v>Spanien</v>
      </c>
      <c r="CK15" s="606">
        <f t="shared" si="122"/>
        <v>1</v>
      </c>
      <c r="CL15" s="646" t="str">
        <f>GrpB!$D$6</f>
        <v>Belgien</v>
      </c>
      <c r="CM15" s="643"/>
      <c r="CN15" s="643"/>
      <c r="CO15" s="615"/>
      <c r="CP15" s="606" t="str">
        <f t="shared" si="123"/>
        <v/>
      </c>
      <c r="CQ15" s="606" t="str">
        <f>IF((CP15&lt;&gt;""),IF(OR($F15&lt;&gt;$G15,PrSettings!$M$4="●"),(($F15-$G15)=(CM15-CN15))*1,0),"")</f>
        <v/>
      </c>
      <c r="CR15" s="606" t="str">
        <f t="shared" si="124"/>
        <v/>
      </c>
      <c r="CS15" s="606" t="str">
        <f>IF(CP15&lt;&gt;"",IF(ABS($F15-$G15)&gt;=PrSettings!$M$7,(ABS($F15-$G15-CM15+CN15)&lt;=1)*1,IF(AND(CP15,$F15=$G15,$F15&gt;=PrSettings!$M$6),(ABS(CM15-$F15)&lt;=1)*1,IF(AND(CP15,$F15+$G15&gt;=PrSettings!$M$8),(ABS(CM15-$F15)+ABS(CN15-$G15)&lt;=1)*1,""))),"")</f>
        <v/>
      </c>
      <c r="CT15" s="618"/>
      <c r="CV15" s="605">
        <f t="shared" si="7"/>
        <v>5</v>
      </c>
      <c r="CW15" s="646" t="str">
        <f>GrpB!$B$6</f>
        <v>Spanien</v>
      </c>
      <c r="CX15" s="606">
        <f t="shared" si="125"/>
        <v>1</v>
      </c>
      <c r="CY15" s="646" t="str">
        <f>GrpB!$D$6</f>
        <v>Belgien</v>
      </c>
      <c r="CZ15" s="643"/>
      <c r="DA15" s="643"/>
      <c r="DB15" s="615"/>
      <c r="DC15" s="606" t="str">
        <f t="shared" si="126"/>
        <v/>
      </c>
      <c r="DD15" s="606" t="str">
        <f>IF((DC15&lt;&gt;""),IF(OR($F15&lt;&gt;$G15,PrSettings!$M$4="●"),(($F15-$G15)=(CZ15-DA15))*1,0),"")</f>
        <v/>
      </c>
      <c r="DE15" s="606" t="str">
        <f t="shared" si="127"/>
        <v/>
      </c>
      <c r="DF15" s="606" t="str">
        <f>IF(DC15&lt;&gt;"",IF(ABS($F15-$G15)&gt;=PrSettings!$M$7,(ABS($F15-$G15-CZ15+DA15)&lt;=1)*1,IF(AND(DC15,$F15=$G15,$F15&gt;=PrSettings!$M$6),(ABS(CZ15-$F15)&lt;=1)*1,IF(AND(DC15,$F15+$G15&gt;=PrSettings!$M$8),(ABS(CZ15-$F15)+ABS(DA15-$G15)&lt;=1)*1,""))),"")</f>
        <v/>
      </c>
      <c r="DG15" s="618"/>
      <c r="DI15" s="605">
        <f t="shared" si="8"/>
        <v>5</v>
      </c>
      <c r="DJ15" s="646" t="str">
        <f>GrpB!$B$6</f>
        <v>Spanien</v>
      </c>
      <c r="DK15" s="606">
        <f t="shared" si="128"/>
        <v>1</v>
      </c>
      <c r="DL15" s="646" t="str">
        <f>GrpB!$D$6</f>
        <v>Belgien</v>
      </c>
      <c r="DM15" s="643"/>
      <c r="DN15" s="643"/>
      <c r="DO15" s="615"/>
      <c r="DP15" s="606" t="str">
        <f t="shared" si="129"/>
        <v/>
      </c>
      <c r="DQ15" s="606" t="str">
        <f>IF((DP15&lt;&gt;""),IF(OR($F15&lt;&gt;$G15,PrSettings!$M$4="●"),(($F15-$G15)=(DM15-DN15))*1,0),"")</f>
        <v/>
      </c>
      <c r="DR15" s="606" t="str">
        <f t="shared" si="130"/>
        <v/>
      </c>
      <c r="DS15" s="606" t="str">
        <f>IF(DP15&lt;&gt;"",IF(ABS($F15-$G15)&gt;=PrSettings!$M$7,(ABS($F15-$G15-DM15+DN15)&lt;=1)*1,IF(AND(DP15,$F15=$G15,$F15&gt;=PrSettings!$M$6),(ABS(DM15-$F15)&lt;=1)*1,IF(AND(DP15,$F15+$G15&gt;=PrSettings!$M$8),(ABS(DM15-$F15)+ABS(DN15-$G15)&lt;=1)*1,""))),"")</f>
        <v/>
      </c>
      <c r="DT15" s="618"/>
      <c r="DV15" s="605">
        <f t="shared" si="9"/>
        <v>5</v>
      </c>
      <c r="DW15" s="646" t="str">
        <f>GrpB!$B$6</f>
        <v>Spanien</v>
      </c>
      <c r="DX15" s="606">
        <f t="shared" si="131"/>
        <v>1</v>
      </c>
      <c r="DY15" s="646" t="str">
        <f>GrpB!$D$6</f>
        <v>Belgien</v>
      </c>
      <c r="DZ15" s="643"/>
      <c r="EA15" s="643"/>
      <c r="EB15" s="615"/>
      <c r="EC15" s="606" t="str">
        <f t="shared" si="132"/>
        <v/>
      </c>
      <c r="ED15" s="606" t="str">
        <f>IF((EC15&lt;&gt;""),IF(OR($F15&lt;&gt;$G15,PrSettings!$M$4="●"),(($F15-$G15)=(DZ15-EA15))*1,0),"")</f>
        <v/>
      </c>
      <c r="EE15" s="606" t="str">
        <f t="shared" si="133"/>
        <v/>
      </c>
      <c r="EF15" s="606" t="str">
        <f>IF(EC15&lt;&gt;"",IF(ABS($F15-$G15)&gt;=PrSettings!$M$7,(ABS($F15-$G15-DZ15+EA15)&lt;=1)*1,IF(AND(EC15,$F15=$G15,$F15&gt;=PrSettings!$M$6),(ABS(DZ15-$F15)&lt;=1)*1,IF(AND(EC15,$F15+$G15&gt;=PrSettings!$M$8),(ABS(DZ15-$F15)+ABS(EA15-$G15)&lt;=1)*1,""))),"")</f>
        <v/>
      </c>
      <c r="EG15" s="618"/>
      <c r="EI15" s="605">
        <f t="shared" si="10"/>
        <v>5</v>
      </c>
      <c r="EJ15" s="646" t="str">
        <f>GrpB!$B$6</f>
        <v>Spanien</v>
      </c>
      <c r="EK15" s="606">
        <f t="shared" si="134"/>
        <v>1</v>
      </c>
      <c r="EL15" s="646" t="str">
        <f>GrpB!$D$6</f>
        <v>Belgien</v>
      </c>
      <c r="EM15" s="643"/>
      <c r="EN15" s="643"/>
      <c r="EO15" s="615"/>
      <c r="EP15" s="606" t="str">
        <f t="shared" si="135"/>
        <v/>
      </c>
      <c r="EQ15" s="606" t="str">
        <f>IF((EP15&lt;&gt;""),IF(OR($F15&lt;&gt;$G15,PrSettings!$M$4="●"),(($F15-$G15)=(EM15-EN15))*1,0),"")</f>
        <v/>
      </c>
      <c r="ER15" s="606" t="str">
        <f t="shared" si="136"/>
        <v/>
      </c>
      <c r="ES15" s="606" t="str">
        <f>IF(EP15&lt;&gt;"",IF(ABS($F15-$G15)&gt;=PrSettings!$M$7,(ABS($F15-$G15-EM15+EN15)&lt;=1)*1,IF(AND(EP15,$F15=$G15,$F15&gt;=PrSettings!$M$6),(ABS(EM15-$F15)&lt;=1)*1,IF(AND(EP15,$F15+$G15&gt;=PrSettings!$M$8),(ABS(EM15-$F15)+ABS(EN15-$G15)&lt;=1)*1,""))),"")</f>
        <v/>
      </c>
      <c r="ET15" s="618"/>
      <c r="EV15" s="605">
        <f t="shared" si="11"/>
        <v>5</v>
      </c>
      <c r="EW15" s="646" t="str">
        <f>GrpB!$B$6</f>
        <v>Spanien</v>
      </c>
      <c r="EX15" s="606">
        <f t="shared" si="137"/>
        <v>1</v>
      </c>
      <c r="EY15" s="646" t="str">
        <f>GrpB!$D$6</f>
        <v>Belgien</v>
      </c>
      <c r="EZ15" s="643"/>
      <c r="FA15" s="643"/>
      <c r="FB15" s="615"/>
      <c r="FC15" s="606" t="str">
        <f t="shared" si="138"/>
        <v/>
      </c>
      <c r="FD15" s="606" t="str">
        <f>IF((FC15&lt;&gt;""),IF(OR($F15&lt;&gt;$G15,PrSettings!$M$4="●"),(($F15-$G15)=(EZ15-FA15))*1,0),"")</f>
        <v/>
      </c>
      <c r="FE15" s="606" t="str">
        <f t="shared" si="139"/>
        <v/>
      </c>
      <c r="FF15" s="606" t="str">
        <f>IF(FC15&lt;&gt;"",IF(ABS($F15-$G15)&gt;=PrSettings!$M$7,(ABS($F15-$G15-EZ15+FA15)&lt;=1)*1,IF(AND(FC15,$F15=$G15,$F15&gt;=PrSettings!$M$6),(ABS(EZ15-$F15)&lt;=1)*1,IF(AND(FC15,$F15+$G15&gt;=PrSettings!$M$8),(ABS(EZ15-$F15)+ABS(FA15-$G15)&lt;=1)*1,""))),"")</f>
        <v/>
      </c>
      <c r="FG15" s="618"/>
      <c r="FI15" s="605">
        <f t="shared" si="12"/>
        <v>5</v>
      </c>
      <c r="FJ15" s="646" t="str">
        <f>GrpB!$B$6</f>
        <v>Spanien</v>
      </c>
      <c r="FK15" s="606">
        <f t="shared" si="140"/>
        <v>1</v>
      </c>
      <c r="FL15" s="646" t="str">
        <f>GrpB!$D$6</f>
        <v>Belgien</v>
      </c>
      <c r="FM15" s="643"/>
      <c r="FN15" s="643"/>
      <c r="FO15" s="615"/>
      <c r="FP15" s="606" t="str">
        <f t="shared" si="141"/>
        <v/>
      </c>
      <c r="FQ15" s="606" t="str">
        <f>IF((FP15&lt;&gt;""),IF(OR($F15&lt;&gt;$G15,PrSettings!$M$4="●"),(($F15-$G15)=(FM15-FN15))*1,0),"")</f>
        <v/>
      </c>
      <c r="FR15" s="606" t="str">
        <f t="shared" si="142"/>
        <v/>
      </c>
      <c r="FS15" s="606" t="str">
        <f>IF(FP15&lt;&gt;"",IF(ABS($F15-$G15)&gt;=PrSettings!$M$7,(ABS($F15-$G15-FM15+FN15)&lt;=1)*1,IF(AND(FP15,$F15=$G15,$F15&gt;=PrSettings!$M$6),(ABS(FM15-$F15)&lt;=1)*1,IF(AND(FP15,$F15+$G15&gt;=PrSettings!$M$8),(ABS(FM15-$F15)+ABS(FN15-$G15)&lt;=1)*1,""))),"")</f>
        <v/>
      </c>
      <c r="FT15" s="618"/>
      <c r="FV15" s="605">
        <f t="shared" si="13"/>
        <v>5</v>
      </c>
      <c r="FW15" s="646" t="str">
        <f>GrpB!$B$6</f>
        <v>Spanien</v>
      </c>
      <c r="FX15" s="606">
        <f t="shared" si="143"/>
        <v>1</v>
      </c>
      <c r="FY15" s="646" t="str">
        <f>GrpB!$D$6</f>
        <v>Belgien</v>
      </c>
      <c r="FZ15" s="643"/>
      <c r="GA15" s="643"/>
      <c r="GB15" s="615"/>
      <c r="GC15" s="606" t="str">
        <f t="shared" si="144"/>
        <v/>
      </c>
      <c r="GD15" s="606" t="str">
        <f>IF((GC15&lt;&gt;""),IF(OR($F15&lt;&gt;$G15,PrSettings!$M$4="●"),(($F15-$G15)=(FZ15-GA15))*1,0),"")</f>
        <v/>
      </c>
      <c r="GE15" s="606" t="str">
        <f t="shared" si="145"/>
        <v/>
      </c>
      <c r="GF15" s="606" t="str">
        <f>IF(GC15&lt;&gt;"",IF(ABS($F15-$G15)&gt;=PrSettings!$M$7,(ABS($F15-$G15-FZ15+GA15)&lt;=1)*1,IF(AND(GC15,$F15=$G15,$F15&gt;=PrSettings!$M$6),(ABS(FZ15-$F15)&lt;=1)*1,IF(AND(GC15,$F15+$G15&gt;=PrSettings!$M$8),(ABS(FZ15-$F15)+ABS(GA15-$G15)&lt;=1)*1,""))),"")</f>
        <v/>
      </c>
      <c r="GG15" s="618"/>
      <c r="GI15" s="605">
        <f t="shared" si="14"/>
        <v>5</v>
      </c>
      <c r="GJ15" s="646" t="str">
        <f>GrpB!$B$6</f>
        <v>Spanien</v>
      </c>
      <c r="GK15" s="606">
        <f t="shared" si="146"/>
        <v>1</v>
      </c>
      <c r="GL15" s="646" t="str">
        <f>GrpB!$D$6</f>
        <v>Belgien</v>
      </c>
      <c r="GM15" s="643"/>
      <c r="GN15" s="643"/>
      <c r="GO15" s="615"/>
      <c r="GP15" s="606" t="str">
        <f t="shared" si="147"/>
        <v/>
      </c>
      <c r="GQ15" s="606" t="str">
        <f>IF((GP15&lt;&gt;""),IF(OR($F15&lt;&gt;$G15,PrSettings!$M$4="●"),(($F15-$G15)=(GM15-GN15))*1,0),"")</f>
        <v/>
      </c>
      <c r="GR15" s="606" t="str">
        <f t="shared" si="148"/>
        <v/>
      </c>
      <c r="GS15" s="606" t="str">
        <f>IF(GP15&lt;&gt;"",IF(ABS($F15-$G15)&gt;=PrSettings!$M$7,(ABS($F15-$G15-GM15+GN15)&lt;=1)*1,IF(AND(GP15,$F15=$G15,$F15&gt;=PrSettings!$M$6),(ABS(GM15-$F15)&lt;=1)*1,IF(AND(GP15,$F15+$G15&gt;=PrSettings!$M$8),(ABS(GM15-$F15)+ABS(GN15-$G15)&lt;=1)*1,""))),"")</f>
        <v/>
      </c>
      <c r="GT15" s="618"/>
      <c r="GV15" s="605">
        <f t="shared" si="15"/>
        <v>5</v>
      </c>
      <c r="GW15" s="646" t="str">
        <f>GrpB!$B$6</f>
        <v>Spanien</v>
      </c>
      <c r="GX15" s="606">
        <f t="shared" si="149"/>
        <v>1</v>
      </c>
      <c r="GY15" s="646" t="str">
        <f>GrpB!$D$6</f>
        <v>Belgien</v>
      </c>
      <c r="GZ15" s="643"/>
      <c r="HA15" s="643"/>
      <c r="HB15" s="615"/>
      <c r="HC15" s="606" t="str">
        <f t="shared" si="150"/>
        <v/>
      </c>
      <c r="HD15" s="606" t="str">
        <f>IF((HC15&lt;&gt;""),IF(OR($F15&lt;&gt;$G15,PrSettings!$M$4="●"),(($F15-$G15)=(GZ15-HA15))*1,0),"")</f>
        <v/>
      </c>
      <c r="HE15" s="606" t="str">
        <f t="shared" si="151"/>
        <v/>
      </c>
      <c r="HF15" s="606" t="str">
        <f>IF(HC15&lt;&gt;"",IF(ABS($F15-$G15)&gt;=PrSettings!$M$7,(ABS($F15-$G15-GZ15+HA15)&lt;=1)*1,IF(AND(HC15,$F15=$G15,$F15&gt;=PrSettings!$M$6),(ABS(GZ15-$F15)&lt;=1)*1,IF(AND(HC15,$F15+$G15&gt;=PrSettings!$M$8),(ABS(GZ15-$F15)+ABS(HA15-$G15)&lt;=1)*1,""))),"")</f>
        <v/>
      </c>
      <c r="HG15" s="618"/>
      <c r="HI15" s="605">
        <f t="shared" si="16"/>
        <v>5</v>
      </c>
      <c r="HJ15" s="646" t="str">
        <f>GrpB!$B$6</f>
        <v>Spanien</v>
      </c>
      <c r="HK15" s="606">
        <f t="shared" si="152"/>
        <v>1</v>
      </c>
      <c r="HL15" s="646" t="str">
        <f>GrpB!$D$6</f>
        <v>Belgien</v>
      </c>
      <c r="HM15" s="643"/>
      <c r="HN15" s="643"/>
      <c r="HO15" s="615"/>
      <c r="HP15" s="606" t="str">
        <f t="shared" si="153"/>
        <v/>
      </c>
      <c r="HQ15" s="606" t="str">
        <f>IF((HP15&lt;&gt;""),IF(OR($F15&lt;&gt;$G15,PrSettings!$M$4="●"),(($F15-$G15)=(HM15-HN15))*1,0),"")</f>
        <v/>
      </c>
      <c r="HR15" s="606" t="str">
        <f t="shared" si="154"/>
        <v/>
      </c>
      <c r="HS15" s="606" t="str">
        <f>IF(HP15&lt;&gt;"",IF(ABS($F15-$G15)&gt;=PrSettings!$M$7,(ABS($F15-$G15-HM15+HN15)&lt;=1)*1,IF(AND(HP15,$F15=$G15,$F15&gt;=PrSettings!$M$6),(ABS(HM15-$F15)&lt;=1)*1,IF(AND(HP15,$F15+$G15&gt;=PrSettings!$M$8),(ABS(HM15-$F15)+ABS(HN15-$G15)&lt;=1)*1,""))),"")</f>
        <v/>
      </c>
      <c r="HT15" s="618"/>
      <c r="HV15" s="605">
        <f t="shared" si="17"/>
        <v>5</v>
      </c>
      <c r="HW15" s="646" t="str">
        <f>GrpB!$B$6</f>
        <v>Spanien</v>
      </c>
      <c r="HX15" s="606">
        <f t="shared" si="155"/>
        <v>1</v>
      </c>
      <c r="HY15" s="646" t="str">
        <f>GrpB!$D$6</f>
        <v>Belgien</v>
      </c>
      <c r="HZ15" s="643"/>
      <c r="IA15" s="643"/>
      <c r="IB15" s="615"/>
      <c r="IC15" s="606" t="str">
        <f t="shared" si="156"/>
        <v/>
      </c>
      <c r="ID15" s="606" t="str">
        <f>IF((IC15&lt;&gt;""),IF(OR($F15&lt;&gt;$G15,PrSettings!$M$4="●"),(($F15-$G15)=(HZ15-IA15))*1,0),"")</f>
        <v/>
      </c>
      <c r="IE15" s="606" t="str">
        <f t="shared" si="157"/>
        <v/>
      </c>
      <c r="IF15" s="606" t="str">
        <f>IF(IC15&lt;&gt;"",IF(ABS($F15-$G15)&gt;=PrSettings!$M$7,(ABS($F15-$G15-HZ15+IA15)&lt;=1)*1,IF(AND(IC15,$F15=$G15,$F15&gt;=PrSettings!$M$6),(ABS(HZ15-$F15)&lt;=1)*1,IF(AND(IC15,$F15+$G15&gt;=PrSettings!$M$8),(ABS(HZ15-$F15)+ABS(IA15-$G15)&lt;=1)*1,""))),"")</f>
        <v/>
      </c>
      <c r="IG15" s="618"/>
      <c r="II15" s="605">
        <f t="shared" si="18"/>
        <v>5</v>
      </c>
      <c r="IJ15" s="646" t="str">
        <f>GrpB!$B$6</f>
        <v>Spanien</v>
      </c>
      <c r="IK15" s="606">
        <f t="shared" si="158"/>
        <v>1</v>
      </c>
      <c r="IL15" s="646" t="str">
        <f>GrpB!$D$6</f>
        <v>Belgien</v>
      </c>
      <c r="IM15" s="643"/>
      <c r="IN15" s="643"/>
      <c r="IO15" s="615"/>
      <c r="IP15" s="606" t="str">
        <f t="shared" si="159"/>
        <v/>
      </c>
      <c r="IQ15" s="606" t="str">
        <f>IF((IP15&lt;&gt;""),IF(OR($F15&lt;&gt;$G15,PrSettings!$M$4="●"),(($F15-$G15)=(IM15-IN15))*1,0),"")</f>
        <v/>
      </c>
      <c r="IR15" s="606" t="str">
        <f t="shared" si="160"/>
        <v/>
      </c>
      <c r="IS15" s="606" t="str">
        <f>IF(IP15&lt;&gt;"",IF(ABS($F15-$G15)&gt;=PrSettings!$M$7,(ABS($F15-$G15-IM15+IN15)&lt;=1)*1,IF(AND(IP15,$F15=$G15,$F15&gt;=PrSettings!$M$6),(ABS(IM15-$F15)&lt;=1)*1,IF(AND(IP15,$F15+$G15&gt;=PrSettings!$M$8),(ABS(IM15-$F15)+ABS(IN15-$G15)&lt;=1)*1,""))),"")</f>
        <v/>
      </c>
      <c r="IT15" s="618"/>
      <c r="IV15" s="605">
        <f t="shared" si="19"/>
        <v>5</v>
      </c>
      <c r="IW15" s="646" t="str">
        <f>GrpB!$B$6</f>
        <v>Spanien</v>
      </c>
      <c r="IX15" s="606">
        <f t="shared" si="161"/>
        <v>1</v>
      </c>
      <c r="IY15" s="646" t="str">
        <f>GrpB!$D$6</f>
        <v>Belgien</v>
      </c>
      <c r="IZ15" s="643"/>
      <c r="JA15" s="643"/>
      <c r="JB15" s="615"/>
      <c r="JC15" s="606" t="str">
        <f t="shared" si="162"/>
        <v/>
      </c>
      <c r="JD15" s="606" t="str">
        <f>IF((JC15&lt;&gt;""),IF(OR($F15&lt;&gt;$G15,PrSettings!$M$4="●"),(($F15-$G15)=(IZ15-JA15))*1,0),"")</f>
        <v/>
      </c>
      <c r="JE15" s="606" t="str">
        <f t="shared" si="163"/>
        <v/>
      </c>
      <c r="JF15" s="606" t="str">
        <f>IF(JC15&lt;&gt;"",IF(ABS($F15-$G15)&gt;=PrSettings!$M$7,(ABS($F15-$G15-IZ15+JA15)&lt;=1)*1,IF(AND(JC15,$F15=$G15,$F15&gt;=PrSettings!$M$6),(ABS(IZ15-$F15)&lt;=1)*1,IF(AND(JC15,$F15+$G15&gt;=PrSettings!$M$8),(ABS(IZ15-$F15)+ABS(JA15-$G15)&lt;=1)*1,""))),"")</f>
        <v/>
      </c>
      <c r="JG15" s="618"/>
      <c r="JI15" s="605">
        <f t="shared" si="20"/>
        <v>5</v>
      </c>
      <c r="JJ15" s="646" t="str">
        <f>GrpB!$B$6</f>
        <v>Spanien</v>
      </c>
      <c r="JK15" s="606">
        <f t="shared" si="164"/>
        <v>1</v>
      </c>
      <c r="JL15" s="646" t="str">
        <f>GrpB!$D$6</f>
        <v>Belgien</v>
      </c>
      <c r="JM15" s="643"/>
      <c r="JN15" s="643"/>
      <c r="JO15" s="615"/>
      <c r="JP15" s="606" t="str">
        <f t="shared" si="165"/>
        <v/>
      </c>
      <c r="JQ15" s="606" t="str">
        <f>IF((JP15&lt;&gt;""),IF(OR($F15&lt;&gt;$G15,PrSettings!$M$4="●"),(($F15-$G15)=(JM15-JN15))*1,0),"")</f>
        <v/>
      </c>
      <c r="JR15" s="606" t="str">
        <f t="shared" si="166"/>
        <v/>
      </c>
      <c r="JS15" s="606" t="str">
        <f>IF(JP15&lt;&gt;"",IF(ABS($F15-$G15)&gt;=PrSettings!$M$7,(ABS($F15-$G15-JM15+JN15)&lt;=1)*1,IF(AND(JP15,$F15=$G15,$F15&gt;=PrSettings!$M$6),(ABS(JM15-$F15)&lt;=1)*1,IF(AND(JP15,$F15+$G15&gt;=PrSettings!$M$8),(ABS(JM15-$F15)+ABS(JN15-$G15)&lt;=1)*1,""))),"")</f>
        <v/>
      </c>
      <c r="JT15" s="618"/>
      <c r="JV15" s="605">
        <f t="shared" si="21"/>
        <v>5</v>
      </c>
      <c r="JW15" s="646" t="str">
        <f>GrpB!$B$6</f>
        <v>Spanien</v>
      </c>
      <c r="JX15" s="606">
        <f t="shared" si="167"/>
        <v>1</v>
      </c>
      <c r="JY15" s="646" t="str">
        <f>GrpB!$D$6</f>
        <v>Belgien</v>
      </c>
      <c r="JZ15" s="643"/>
      <c r="KA15" s="643"/>
      <c r="KB15" s="615"/>
      <c r="KC15" s="606" t="str">
        <f t="shared" si="168"/>
        <v/>
      </c>
      <c r="KD15" s="606" t="str">
        <f>IF((KC15&lt;&gt;""),IF(OR($F15&lt;&gt;$G15,PrSettings!$M$4="●"),(($F15-$G15)=(JZ15-KA15))*1,0),"")</f>
        <v/>
      </c>
      <c r="KE15" s="606" t="str">
        <f t="shared" si="169"/>
        <v/>
      </c>
      <c r="KF15" s="606" t="str">
        <f>IF(KC15&lt;&gt;"",IF(ABS($F15-$G15)&gt;=PrSettings!$M$7,(ABS($F15-$G15-JZ15+KA15)&lt;=1)*1,IF(AND(KC15,$F15=$G15,$F15&gt;=PrSettings!$M$6),(ABS(JZ15-$F15)&lt;=1)*1,IF(AND(KC15,$F15+$G15&gt;=PrSettings!$M$8),(ABS(JZ15-$F15)+ABS(KA15-$G15)&lt;=1)*1,""))),"")</f>
        <v/>
      </c>
      <c r="KG15" s="618"/>
      <c r="KI15" s="605">
        <f t="shared" si="22"/>
        <v>5</v>
      </c>
      <c r="KJ15" s="646" t="str">
        <f>GrpB!$B$6</f>
        <v>Spanien</v>
      </c>
      <c r="KK15" s="606">
        <f t="shared" si="170"/>
        <v>1</v>
      </c>
      <c r="KL15" s="646" t="str">
        <f>GrpB!$D$6</f>
        <v>Belgien</v>
      </c>
      <c r="KM15" s="643"/>
      <c r="KN15" s="643"/>
      <c r="KO15" s="615"/>
      <c r="KP15" s="606" t="str">
        <f t="shared" si="171"/>
        <v/>
      </c>
      <c r="KQ15" s="606" t="str">
        <f>IF((KP15&lt;&gt;""),IF(OR($F15&lt;&gt;$G15,PrSettings!$M$4="●"),(($F15-$G15)=(KM15-KN15))*1,0),"")</f>
        <v/>
      </c>
      <c r="KR15" s="606" t="str">
        <f t="shared" si="172"/>
        <v/>
      </c>
      <c r="KS15" s="606" t="str">
        <f>IF(KP15&lt;&gt;"",IF(ABS($F15-$G15)&gt;=PrSettings!$M$7,(ABS($F15-$G15-KM15+KN15)&lt;=1)*1,IF(AND(KP15,$F15=$G15,$F15&gt;=PrSettings!$M$6),(ABS(KM15-$F15)&lt;=1)*1,IF(AND(KP15,$F15+$G15&gt;=PrSettings!$M$8),(ABS(KM15-$F15)+ABS(KN15-$G15)&lt;=1)*1,""))),"")</f>
        <v/>
      </c>
      <c r="KT15" s="618"/>
      <c r="KV15" s="605">
        <f t="shared" si="23"/>
        <v>5</v>
      </c>
      <c r="KW15" s="646" t="str">
        <f>GrpB!$B$6</f>
        <v>Spanien</v>
      </c>
      <c r="KX15" s="606">
        <f t="shared" si="173"/>
        <v>1</v>
      </c>
      <c r="KY15" s="646" t="str">
        <f>GrpB!$D$6</f>
        <v>Belgien</v>
      </c>
      <c r="KZ15" s="643"/>
      <c r="LA15" s="643"/>
      <c r="LB15" s="615"/>
      <c r="LC15" s="606" t="str">
        <f t="shared" si="174"/>
        <v/>
      </c>
      <c r="LD15" s="606" t="str">
        <f>IF((LC15&lt;&gt;""),IF(OR($F15&lt;&gt;$G15,PrSettings!$M$4="●"),(($F15-$G15)=(KZ15-LA15))*1,0),"")</f>
        <v/>
      </c>
      <c r="LE15" s="606" t="str">
        <f t="shared" si="175"/>
        <v/>
      </c>
      <c r="LF15" s="606" t="str">
        <f>IF(LC15&lt;&gt;"",IF(ABS($F15-$G15)&gt;=PrSettings!$M$7,(ABS($F15-$G15-KZ15+LA15)&lt;=1)*1,IF(AND(LC15,$F15=$G15,$F15&gt;=PrSettings!$M$6),(ABS(KZ15-$F15)&lt;=1)*1,IF(AND(LC15,$F15+$G15&gt;=PrSettings!$M$8),(ABS(KZ15-$F15)+ABS(LA15-$G15)&lt;=1)*1,""))),"")</f>
        <v/>
      </c>
      <c r="LG15" s="618"/>
      <c r="LI15" s="605">
        <f t="shared" si="24"/>
        <v>5</v>
      </c>
      <c r="LJ15" s="646" t="str">
        <f>GrpB!$B$6</f>
        <v>Spanien</v>
      </c>
      <c r="LK15" s="606">
        <f t="shared" si="176"/>
        <v>1</v>
      </c>
      <c r="LL15" s="646" t="str">
        <f>GrpB!$D$6</f>
        <v>Belgien</v>
      </c>
      <c r="LM15" s="643"/>
      <c r="LN15" s="643"/>
      <c r="LO15" s="615"/>
      <c r="LP15" s="606" t="str">
        <f t="shared" si="177"/>
        <v/>
      </c>
      <c r="LQ15" s="606" t="str">
        <f>IF((LP15&lt;&gt;""),IF(OR($F15&lt;&gt;$G15,PrSettings!$M$4="●"),(($F15-$G15)=(LM15-LN15))*1,0),"")</f>
        <v/>
      </c>
      <c r="LR15" s="606" t="str">
        <f t="shared" si="178"/>
        <v/>
      </c>
      <c r="LS15" s="606" t="str">
        <f>IF(LP15&lt;&gt;"",IF(ABS($F15-$G15)&gt;=PrSettings!$M$7,(ABS($F15-$G15-LM15+LN15)&lt;=1)*1,IF(AND(LP15,$F15=$G15,$F15&gt;=PrSettings!$M$6),(ABS(LM15-$F15)&lt;=1)*1,IF(AND(LP15,$F15+$G15&gt;=PrSettings!$M$8),(ABS(LM15-$F15)+ABS(LN15-$G15)&lt;=1)*1,""))),"")</f>
        <v/>
      </c>
      <c r="LT15" s="618"/>
      <c r="LV15" s="605">
        <f t="shared" si="25"/>
        <v>5</v>
      </c>
      <c r="LW15" s="646" t="str">
        <f>GrpB!$B$6</f>
        <v>Spanien</v>
      </c>
      <c r="LX15" s="606">
        <f t="shared" si="179"/>
        <v>1</v>
      </c>
      <c r="LY15" s="646" t="str">
        <f>GrpB!$D$6</f>
        <v>Belgien</v>
      </c>
      <c r="LZ15" s="643"/>
      <c r="MA15" s="643"/>
      <c r="MB15" s="615"/>
      <c r="MC15" s="606" t="str">
        <f t="shared" si="180"/>
        <v/>
      </c>
      <c r="MD15" s="606" t="str">
        <f>IF((MC15&lt;&gt;""),IF(OR($F15&lt;&gt;$G15,PrSettings!$M$4="●"),(($F15-$G15)=(LZ15-MA15))*1,0),"")</f>
        <v/>
      </c>
      <c r="ME15" s="606" t="str">
        <f t="shared" si="181"/>
        <v/>
      </c>
      <c r="MF15" s="606" t="str">
        <f>IF(MC15&lt;&gt;"",IF(ABS($F15-$G15)&gt;=PrSettings!$M$7,(ABS($F15-$G15-LZ15+MA15)&lt;=1)*1,IF(AND(MC15,$F15=$G15,$F15&gt;=PrSettings!$M$6),(ABS(LZ15-$F15)&lt;=1)*1,IF(AND(MC15,$F15+$G15&gt;=PrSettings!$M$8),(ABS(LZ15-$F15)+ABS(MA15-$G15)&lt;=1)*1,""))),"")</f>
        <v/>
      </c>
      <c r="MG15" s="618"/>
    </row>
    <row r="16" spans="2:345" x14ac:dyDescent="0.25">
      <c r="B16" s="605">
        <f>INDEX(Groups!$C$7:$C$25,MATCH(C16,Groups!$D$7:$D$25,0))</f>
        <v>13</v>
      </c>
      <c r="C16" s="646" t="str">
        <f>GrpB!$B$7</f>
        <v>Portugal</v>
      </c>
      <c r="D16" s="606">
        <f>INDEX(Groups!$C$7:$C$25,MATCH(E16,Groups!$D$7:$D$25,0))</f>
        <v>2</v>
      </c>
      <c r="E16" s="646" t="str">
        <f>GrpB!$D$7</f>
        <v>Italien</v>
      </c>
      <c r="F16" s="649">
        <f>GrpB!$E$7</f>
        <v>1</v>
      </c>
      <c r="G16" s="650">
        <f>GrpB!$G$7</f>
        <v>1</v>
      </c>
      <c r="I16" s="605">
        <f t="shared" si="0"/>
        <v>13</v>
      </c>
      <c r="J16" s="646" t="str">
        <f>GrpB!$B$7</f>
        <v>Portugal</v>
      </c>
      <c r="K16" s="606">
        <f t="shared" si="104"/>
        <v>2</v>
      </c>
      <c r="L16" s="646" t="str">
        <f>GrpB!$D$7</f>
        <v>Italien</v>
      </c>
      <c r="M16" s="643"/>
      <c r="N16" s="643"/>
      <c r="O16" s="615"/>
      <c r="P16" s="606" t="str">
        <f t="shared" si="105"/>
        <v/>
      </c>
      <c r="Q16" s="606" t="str">
        <f>IF((P16&lt;&gt;""),IF(OR($F16&lt;&gt;$G16,PrSettings!$M$4="●"),(($F16-$G16)=(M16-N16))*1,0),"")</f>
        <v/>
      </c>
      <c r="R16" s="606" t="str">
        <f t="shared" si="106"/>
        <v/>
      </c>
      <c r="S16" s="606" t="str">
        <f>IF(P16&lt;&gt;"",IF(ABS($F16-$G16)&gt;=PrSettings!$M$7,(ABS($F16-$G16-M16+N16)&lt;=1)*1,IF(AND(P16,$F16=$G16,$F16&gt;=PrSettings!$M$6),(ABS(M16-$F16)&lt;=1)*1,IF(AND(P16,$F16+$G16&gt;=PrSettings!$M$8),(ABS(M16-$F16)+ABS(N16-$G16)&lt;=1)*1,""))),"")</f>
        <v/>
      </c>
      <c r="T16" s="618"/>
      <c r="V16" s="605">
        <f t="shared" si="1"/>
        <v>13</v>
      </c>
      <c r="W16" s="646" t="str">
        <f>GrpB!$B$7</f>
        <v>Portugal</v>
      </c>
      <c r="X16" s="606">
        <f t="shared" si="107"/>
        <v>2</v>
      </c>
      <c r="Y16" s="646" t="str">
        <f>GrpB!$D$7</f>
        <v>Italien</v>
      </c>
      <c r="Z16" s="643"/>
      <c r="AA16" s="643"/>
      <c r="AB16" s="615"/>
      <c r="AC16" s="606" t="str">
        <f t="shared" si="108"/>
        <v/>
      </c>
      <c r="AD16" s="606" t="str">
        <f>IF((AC16&lt;&gt;""),IF(OR($F16&lt;&gt;$G16,PrSettings!$M$4="●"),(($F16-$G16)=(Z16-AA16))*1,0),"")</f>
        <v/>
      </c>
      <c r="AE16" s="606" t="str">
        <f t="shared" si="109"/>
        <v/>
      </c>
      <c r="AF16" s="606" t="str">
        <f>IF(AC16&lt;&gt;"",IF(ABS($F16-$G16)&gt;=PrSettings!$M$7,(ABS($F16-$G16-Z16+AA16)&lt;=1)*1,IF(AND(AC16,$F16=$G16,$F16&gt;=PrSettings!$M$6),(ABS(Z16-$F16)&lt;=1)*1,IF(AND(AC16,$F16+$G16&gt;=PrSettings!$M$8),(ABS(Z16-$F16)+ABS(AA16-$G16)&lt;=1)*1,""))),"")</f>
        <v/>
      </c>
      <c r="AG16" s="618"/>
      <c r="AI16" s="605">
        <f t="shared" si="2"/>
        <v>13</v>
      </c>
      <c r="AJ16" s="646" t="str">
        <f>GrpB!$B$7</f>
        <v>Portugal</v>
      </c>
      <c r="AK16" s="606">
        <f t="shared" si="110"/>
        <v>2</v>
      </c>
      <c r="AL16" s="646" t="str">
        <f>GrpB!$D$7</f>
        <v>Italien</v>
      </c>
      <c r="AM16" s="643"/>
      <c r="AN16" s="643"/>
      <c r="AO16" s="615"/>
      <c r="AP16" s="606" t="str">
        <f t="shared" si="111"/>
        <v/>
      </c>
      <c r="AQ16" s="606" t="str">
        <f>IF((AP16&lt;&gt;""),IF(OR($F16&lt;&gt;$G16,PrSettings!$M$4="●"),(($F16-$G16)=(AM16-AN16))*1,0),"")</f>
        <v/>
      </c>
      <c r="AR16" s="606" t="str">
        <f t="shared" si="112"/>
        <v/>
      </c>
      <c r="AS16" s="606" t="str">
        <f>IF(AP16&lt;&gt;"",IF(ABS($F16-$G16)&gt;=PrSettings!$M$7,(ABS($F16-$G16-AM16+AN16)&lt;=1)*1,IF(AND(AP16,$F16=$G16,$F16&gt;=PrSettings!$M$6),(ABS(AM16-$F16)&lt;=1)*1,IF(AND(AP16,$F16+$G16&gt;=PrSettings!$M$8),(ABS(AM16-$F16)+ABS(AN16-$G16)&lt;=1)*1,""))),"")</f>
        <v/>
      </c>
      <c r="AT16" s="618"/>
      <c r="AV16" s="605">
        <f t="shared" si="3"/>
        <v>13</v>
      </c>
      <c r="AW16" s="646" t="str">
        <f>GrpB!$B$7</f>
        <v>Portugal</v>
      </c>
      <c r="AX16" s="606">
        <f t="shared" si="113"/>
        <v>2</v>
      </c>
      <c r="AY16" s="646" t="str">
        <f>GrpB!$D$7</f>
        <v>Italien</v>
      </c>
      <c r="AZ16" s="643"/>
      <c r="BA16" s="643"/>
      <c r="BB16" s="615"/>
      <c r="BC16" s="606" t="str">
        <f t="shared" si="114"/>
        <v/>
      </c>
      <c r="BD16" s="606" t="str">
        <f>IF((BC16&lt;&gt;""),IF(OR($F16&lt;&gt;$G16,PrSettings!$M$4="●"),(($F16-$G16)=(AZ16-BA16))*1,0),"")</f>
        <v/>
      </c>
      <c r="BE16" s="606" t="str">
        <f t="shared" si="115"/>
        <v/>
      </c>
      <c r="BF16" s="606" t="str">
        <f>IF(BC16&lt;&gt;"",IF(ABS($F16-$G16)&gt;=PrSettings!$M$7,(ABS($F16-$G16-AZ16+BA16)&lt;=1)*1,IF(AND(BC16,$F16=$G16,$F16&gt;=PrSettings!$M$6),(ABS(AZ16-$F16)&lt;=1)*1,IF(AND(BC16,$F16+$G16&gt;=PrSettings!$M$8),(ABS(AZ16-$F16)+ABS(BA16-$G16)&lt;=1)*1,""))),"")</f>
        <v/>
      </c>
      <c r="BG16" s="618"/>
      <c r="BI16" s="605">
        <f t="shared" si="4"/>
        <v>13</v>
      </c>
      <c r="BJ16" s="646" t="str">
        <f>GrpB!$B$7</f>
        <v>Portugal</v>
      </c>
      <c r="BK16" s="606">
        <f t="shared" si="116"/>
        <v>2</v>
      </c>
      <c r="BL16" s="646" t="str">
        <f>GrpB!$D$7</f>
        <v>Italien</v>
      </c>
      <c r="BM16" s="643"/>
      <c r="BN16" s="643"/>
      <c r="BO16" s="615"/>
      <c r="BP16" s="606" t="str">
        <f t="shared" si="117"/>
        <v/>
      </c>
      <c r="BQ16" s="606" t="str">
        <f>IF((BP16&lt;&gt;""),IF(OR($F16&lt;&gt;$G16,PrSettings!$M$4="●"),(($F16-$G16)=(BM16-BN16))*1,0),"")</f>
        <v/>
      </c>
      <c r="BR16" s="606" t="str">
        <f t="shared" si="118"/>
        <v/>
      </c>
      <c r="BS16" s="606" t="str">
        <f>IF(BP16&lt;&gt;"",IF(ABS($F16-$G16)&gt;=PrSettings!$M$7,(ABS($F16-$G16-BM16+BN16)&lt;=1)*1,IF(AND(BP16,$F16=$G16,$F16&gt;=PrSettings!$M$6),(ABS(BM16-$F16)&lt;=1)*1,IF(AND(BP16,$F16+$G16&gt;=PrSettings!$M$8),(ABS(BM16-$F16)+ABS(BN16-$G16)&lt;=1)*1,""))),"")</f>
        <v/>
      </c>
      <c r="BT16" s="618"/>
      <c r="BV16" s="605">
        <f t="shared" si="5"/>
        <v>13</v>
      </c>
      <c r="BW16" s="646" t="str">
        <f>GrpB!$B$7</f>
        <v>Portugal</v>
      </c>
      <c r="BX16" s="606">
        <f t="shared" si="119"/>
        <v>2</v>
      </c>
      <c r="BY16" s="646" t="str">
        <f>GrpB!$D$7</f>
        <v>Italien</v>
      </c>
      <c r="BZ16" s="643"/>
      <c r="CA16" s="643"/>
      <c r="CB16" s="615"/>
      <c r="CC16" s="606" t="str">
        <f t="shared" si="120"/>
        <v/>
      </c>
      <c r="CD16" s="606" t="str">
        <f>IF((CC16&lt;&gt;""),IF(OR($F16&lt;&gt;$G16,PrSettings!$M$4="●"),(($F16-$G16)=(BZ16-CA16))*1,0),"")</f>
        <v/>
      </c>
      <c r="CE16" s="606" t="str">
        <f t="shared" si="121"/>
        <v/>
      </c>
      <c r="CF16" s="606" t="str">
        <f>IF(CC16&lt;&gt;"",IF(ABS($F16-$G16)&gt;=PrSettings!$M$7,(ABS($F16-$G16-BZ16+CA16)&lt;=1)*1,IF(AND(CC16,$F16=$G16,$F16&gt;=PrSettings!$M$6),(ABS(BZ16-$F16)&lt;=1)*1,IF(AND(CC16,$F16+$G16&gt;=PrSettings!$M$8),(ABS(BZ16-$F16)+ABS(CA16-$G16)&lt;=1)*1,""))),"")</f>
        <v/>
      </c>
      <c r="CG16" s="618"/>
      <c r="CI16" s="605">
        <f t="shared" si="6"/>
        <v>13</v>
      </c>
      <c r="CJ16" s="646" t="str">
        <f>GrpB!$B$7</f>
        <v>Portugal</v>
      </c>
      <c r="CK16" s="606">
        <f t="shared" si="122"/>
        <v>2</v>
      </c>
      <c r="CL16" s="646" t="str">
        <f>GrpB!$D$7</f>
        <v>Italien</v>
      </c>
      <c r="CM16" s="643"/>
      <c r="CN16" s="643"/>
      <c r="CO16" s="615"/>
      <c r="CP16" s="606" t="str">
        <f t="shared" si="123"/>
        <v/>
      </c>
      <c r="CQ16" s="606" t="str">
        <f>IF((CP16&lt;&gt;""),IF(OR($F16&lt;&gt;$G16,PrSettings!$M$4="●"),(($F16-$G16)=(CM16-CN16))*1,0),"")</f>
        <v/>
      </c>
      <c r="CR16" s="606" t="str">
        <f t="shared" si="124"/>
        <v/>
      </c>
      <c r="CS16" s="606" t="str">
        <f>IF(CP16&lt;&gt;"",IF(ABS($F16-$G16)&gt;=PrSettings!$M$7,(ABS($F16-$G16-CM16+CN16)&lt;=1)*1,IF(AND(CP16,$F16=$G16,$F16&gt;=PrSettings!$M$6),(ABS(CM16-$F16)&lt;=1)*1,IF(AND(CP16,$F16+$G16&gt;=PrSettings!$M$8),(ABS(CM16-$F16)+ABS(CN16-$G16)&lt;=1)*1,""))),"")</f>
        <v/>
      </c>
      <c r="CT16" s="618"/>
      <c r="CV16" s="605">
        <f t="shared" si="7"/>
        <v>13</v>
      </c>
      <c r="CW16" s="646" t="str">
        <f>GrpB!$B$7</f>
        <v>Portugal</v>
      </c>
      <c r="CX16" s="606">
        <f t="shared" si="125"/>
        <v>2</v>
      </c>
      <c r="CY16" s="646" t="str">
        <f>GrpB!$D$7</f>
        <v>Italien</v>
      </c>
      <c r="CZ16" s="643"/>
      <c r="DA16" s="643"/>
      <c r="DB16" s="615"/>
      <c r="DC16" s="606" t="str">
        <f t="shared" si="126"/>
        <v/>
      </c>
      <c r="DD16" s="606" t="str">
        <f>IF((DC16&lt;&gt;""),IF(OR($F16&lt;&gt;$G16,PrSettings!$M$4="●"),(($F16-$G16)=(CZ16-DA16))*1,0),"")</f>
        <v/>
      </c>
      <c r="DE16" s="606" t="str">
        <f t="shared" si="127"/>
        <v/>
      </c>
      <c r="DF16" s="606" t="str">
        <f>IF(DC16&lt;&gt;"",IF(ABS($F16-$G16)&gt;=PrSettings!$M$7,(ABS($F16-$G16-CZ16+DA16)&lt;=1)*1,IF(AND(DC16,$F16=$G16,$F16&gt;=PrSettings!$M$6),(ABS(CZ16-$F16)&lt;=1)*1,IF(AND(DC16,$F16+$G16&gt;=PrSettings!$M$8),(ABS(CZ16-$F16)+ABS(DA16-$G16)&lt;=1)*1,""))),"")</f>
        <v/>
      </c>
      <c r="DG16" s="618"/>
      <c r="DI16" s="605">
        <f t="shared" si="8"/>
        <v>13</v>
      </c>
      <c r="DJ16" s="646" t="str">
        <f>GrpB!$B$7</f>
        <v>Portugal</v>
      </c>
      <c r="DK16" s="606">
        <f t="shared" si="128"/>
        <v>2</v>
      </c>
      <c r="DL16" s="646" t="str">
        <f>GrpB!$D$7</f>
        <v>Italien</v>
      </c>
      <c r="DM16" s="643"/>
      <c r="DN16" s="643"/>
      <c r="DO16" s="615"/>
      <c r="DP16" s="606" t="str">
        <f t="shared" si="129"/>
        <v/>
      </c>
      <c r="DQ16" s="606" t="str">
        <f>IF((DP16&lt;&gt;""),IF(OR($F16&lt;&gt;$G16,PrSettings!$M$4="●"),(($F16-$G16)=(DM16-DN16))*1,0),"")</f>
        <v/>
      </c>
      <c r="DR16" s="606" t="str">
        <f t="shared" si="130"/>
        <v/>
      </c>
      <c r="DS16" s="606" t="str">
        <f>IF(DP16&lt;&gt;"",IF(ABS($F16-$G16)&gt;=PrSettings!$M$7,(ABS($F16-$G16-DM16+DN16)&lt;=1)*1,IF(AND(DP16,$F16=$G16,$F16&gt;=PrSettings!$M$6),(ABS(DM16-$F16)&lt;=1)*1,IF(AND(DP16,$F16+$G16&gt;=PrSettings!$M$8),(ABS(DM16-$F16)+ABS(DN16-$G16)&lt;=1)*1,""))),"")</f>
        <v/>
      </c>
      <c r="DT16" s="618"/>
      <c r="DV16" s="605">
        <f t="shared" si="9"/>
        <v>13</v>
      </c>
      <c r="DW16" s="646" t="str">
        <f>GrpB!$B$7</f>
        <v>Portugal</v>
      </c>
      <c r="DX16" s="606">
        <f t="shared" si="131"/>
        <v>2</v>
      </c>
      <c r="DY16" s="646" t="str">
        <f>GrpB!$D$7</f>
        <v>Italien</v>
      </c>
      <c r="DZ16" s="643"/>
      <c r="EA16" s="643"/>
      <c r="EB16" s="615"/>
      <c r="EC16" s="606" t="str">
        <f t="shared" si="132"/>
        <v/>
      </c>
      <c r="ED16" s="606" t="str">
        <f>IF((EC16&lt;&gt;""),IF(OR($F16&lt;&gt;$G16,PrSettings!$M$4="●"),(($F16-$G16)=(DZ16-EA16))*1,0),"")</f>
        <v/>
      </c>
      <c r="EE16" s="606" t="str">
        <f t="shared" si="133"/>
        <v/>
      </c>
      <c r="EF16" s="606" t="str">
        <f>IF(EC16&lt;&gt;"",IF(ABS($F16-$G16)&gt;=PrSettings!$M$7,(ABS($F16-$G16-DZ16+EA16)&lt;=1)*1,IF(AND(EC16,$F16=$G16,$F16&gt;=PrSettings!$M$6),(ABS(DZ16-$F16)&lt;=1)*1,IF(AND(EC16,$F16+$G16&gt;=PrSettings!$M$8),(ABS(DZ16-$F16)+ABS(EA16-$G16)&lt;=1)*1,""))),"")</f>
        <v/>
      </c>
      <c r="EG16" s="618"/>
      <c r="EI16" s="605">
        <f t="shared" si="10"/>
        <v>13</v>
      </c>
      <c r="EJ16" s="646" t="str">
        <f>GrpB!$B$7</f>
        <v>Portugal</v>
      </c>
      <c r="EK16" s="606">
        <f t="shared" si="134"/>
        <v>2</v>
      </c>
      <c r="EL16" s="646" t="str">
        <f>GrpB!$D$7</f>
        <v>Italien</v>
      </c>
      <c r="EM16" s="643"/>
      <c r="EN16" s="643"/>
      <c r="EO16" s="615"/>
      <c r="EP16" s="606" t="str">
        <f t="shared" si="135"/>
        <v/>
      </c>
      <c r="EQ16" s="606" t="str">
        <f>IF((EP16&lt;&gt;""),IF(OR($F16&lt;&gt;$G16,PrSettings!$M$4="●"),(($F16-$G16)=(EM16-EN16))*1,0),"")</f>
        <v/>
      </c>
      <c r="ER16" s="606" t="str">
        <f t="shared" si="136"/>
        <v/>
      </c>
      <c r="ES16" s="606" t="str">
        <f>IF(EP16&lt;&gt;"",IF(ABS($F16-$G16)&gt;=PrSettings!$M$7,(ABS($F16-$G16-EM16+EN16)&lt;=1)*1,IF(AND(EP16,$F16=$G16,$F16&gt;=PrSettings!$M$6),(ABS(EM16-$F16)&lt;=1)*1,IF(AND(EP16,$F16+$G16&gt;=PrSettings!$M$8),(ABS(EM16-$F16)+ABS(EN16-$G16)&lt;=1)*1,""))),"")</f>
        <v/>
      </c>
      <c r="ET16" s="618"/>
      <c r="EV16" s="605">
        <f t="shared" si="11"/>
        <v>13</v>
      </c>
      <c r="EW16" s="646" t="str">
        <f>GrpB!$B$7</f>
        <v>Portugal</v>
      </c>
      <c r="EX16" s="606">
        <f t="shared" si="137"/>
        <v>2</v>
      </c>
      <c r="EY16" s="646" t="str">
        <f>GrpB!$D$7</f>
        <v>Italien</v>
      </c>
      <c r="EZ16" s="643"/>
      <c r="FA16" s="643"/>
      <c r="FB16" s="615"/>
      <c r="FC16" s="606" t="str">
        <f t="shared" si="138"/>
        <v/>
      </c>
      <c r="FD16" s="606" t="str">
        <f>IF((FC16&lt;&gt;""),IF(OR($F16&lt;&gt;$G16,PrSettings!$M$4="●"),(($F16-$G16)=(EZ16-FA16))*1,0),"")</f>
        <v/>
      </c>
      <c r="FE16" s="606" t="str">
        <f t="shared" si="139"/>
        <v/>
      </c>
      <c r="FF16" s="606" t="str">
        <f>IF(FC16&lt;&gt;"",IF(ABS($F16-$G16)&gt;=PrSettings!$M$7,(ABS($F16-$G16-EZ16+FA16)&lt;=1)*1,IF(AND(FC16,$F16=$G16,$F16&gt;=PrSettings!$M$6),(ABS(EZ16-$F16)&lt;=1)*1,IF(AND(FC16,$F16+$G16&gt;=PrSettings!$M$8),(ABS(EZ16-$F16)+ABS(FA16-$G16)&lt;=1)*1,""))),"")</f>
        <v/>
      </c>
      <c r="FG16" s="618"/>
      <c r="FI16" s="605">
        <f t="shared" si="12"/>
        <v>13</v>
      </c>
      <c r="FJ16" s="646" t="str">
        <f>GrpB!$B$7</f>
        <v>Portugal</v>
      </c>
      <c r="FK16" s="606">
        <f t="shared" si="140"/>
        <v>2</v>
      </c>
      <c r="FL16" s="646" t="str">
        <f>GrpB!$D$7</f>
        <v>Italien</v>
      </c>
      <c r="FM16" s="643"/>
      <c r="FN16" s="643"/>
      <c r="FO16" s="615"/>
      <c r="FP16" s="606" t="str">
        <f t="shared" si="141"/>
        <v/>
      </c>
      <c r="FQ16" s="606" t="str">
        <f>IF((FP16&lt;&gt;""),IF(OR($F16&lt;&gt;$G16,PrSettings!$M$4="●"),(($F16-$G16)=(FM16-FN16))*1,0),"")</f>
        <v/>
      </c>
      <c r="FR16" s="606" t="str">
        <f t="shared" si="142"/>
        <v/>
      </c>
      <c r="FS16" s="606" t="str">
        <f>IF(FP16&lt;&gt;"",IF(ABS($F16-$G16)&gt;=PrSettings!$M$7,(ABS($F16-$G16-FM16+FN16)&lt;=1)*1,IF(AND(FP16,$F16=$G16,$F16&gt;=PrSettings!$M$6),(ABS(FM16-$F16)&lt;=1)*1,IF(AND(FP16,$F16+$G16&gt;=PrSettings!$M$8),(ABS(FM16-$F16)+ABS(FN16-$G16)&lt;=1)*1,""))),"")</f>
        <v/>
      </c>
      <c r="FT16" s="618"/>
      <c r="FV16" s="605">
        <f t="shared" si="13"/>
        <v>13</v>
      </c>
      <c r="FW16" s="646" t="str">
        <f>GrpB!$B$7</f>
        <v>Portugal</v>
      </c>
      <c r="FX16" s="606">
        <f t="shared" si="143"/>
        <v>2</v>
      </c>
      <c r="FY16" s="646" t="str">
        <f>GrpB!$D$7</f>
        <v>Italien</v>
      </c>
      <c r="FZ16" s="643"/>
      <c r="GA16" s="643"/>
      <c r="GB16" s="615"/>
      <c r="GC16" s="606" t="str">
        <f t="shared" si="144"/>
        <v/>
      </c>
      <c r="GD16" s="606" t="str">
        <f>IF((GC16&lt;&gt;""),IF(OR($F16&lt;&gt;$G16,PrSettings!$M$4="●"),(($F16-$G16)=(FZ16-GA16))*1,0),"")</f>
        <v/>
      </c>
      <c r="GE16" s="606" t="str">
        <f t="shared" si="145"/>
        <v/>
      </c>
      <c r="GF16" s="606" t="str">
        <f>IF(GC16&lt;&gt;"",IF(ABS($F16-$G16)&gt;=PrSettings!$M$7,(ABS($F16-$G16-FZ16+GA16)&lt;=1)*1,IF(AND(GC16,$F16=$G16,$F16&gt;=PrSettings!$M$6),(ABS(FZ16-$F16)&lt;=1)*1,IF(AND(GC16,$F16+$G16&gt;=PrSettings!$M$8),(ABS(FZ16-$F16)+ABS(GA16-$G16)&lt;=1)*1,""))),"")</f>
        <v/>
      </c>
      <c r="GG16" s="618"/>
      <c r="GI16" s="605">
        <f t="shared" si="14"/>
        <v>13</v>
      </c>
      <c r="GJ16" s="646" t="str">
        <f>GrpB!$B$7</f>
        <v>Portugal</v>
      </c>
      <c r="GK16" s="606">
        <f t="shared" si="146"/>
        <v>2</v>
      </c>
      <c r="GL16" s="646" t="str">
        <f>GrpB!$D$7</f>
        <v>Italien</v>
      </c>
      <c r="GM16" s="643"/>
      <c r="GN16" s="643"/>
      <c r="GO16" s="615"/>
      <c r="GP16" s="606" t="str">
        <f t="shared" si="147"/>
        <v/>
      </c>
      <c r="GQ16" s="606" t="str">
        <f>IF((GP16&lt;&gt;""),IF(OR($F16&lt;&gt;$G16,PrSettings!$M$4="●"),(($F16-$G16)=(GM16-GN16))*1,0),"")</f>
        <v/>
      </c>
      <c r="GR16" s="606" t="str">
        <f t="shared" si="148"/>
        <v/>
      </c>
      <c r="GS16" s="606" t="str">
        <f>IF(GP16&lt;&gt;"",IF(ABS($F16-$G16)&gt;=PrSettings!$M$7,(ABS($F16-$G16-GM16+GN16)&lt;=1)*1,IF(AND(GP16,$F16=$G16,$F16&gt;=PrSettings!$M$6),(ABS(GM16-$F16)&lt;=1)*1,IF(AND(GP16,$F16+$G16&gt;=PrSettings!$M$8),(ABS(GM16-$F16)+ABS(GN16-$G16)&lt;=1)*1,""))),"")</f>
        <v/>
      </c>
      <c r="GT16" s="618"/>
      <c r="GV16" s="605">
        <f t="shared" si="15"/>
        <v>13</v>
      </c>
      <c r="GW16" s="646" t="str">
        <f>GrpB!$B$7</f>
        <v>Portugal</v>
      </c>
      <c r="GX16" s="606">
        <f t="shared" si="149"/>
        <v>2</v>
      </c>
      <c r="GY16" s="646" t="str">
        <f>GrpB!$D$7</f>
        <v>Italien</v>
      </c>
      <c r="GZ16" s="643"/>
      <c r="HA16" s="643"/>
      <c r="HB16" s="615"/>
      <c r="HC16" s="606" t="str">
        <f t="shared" si="150"/>
        <v/>
      </c>
      <c r="HD16" s="606" t="str">
        <f>IF((HC16&lt;&gt;""),IF(OR($F16&lt;&gt;$G16,PrSettings!$M$4="●"),(($F16-$G16)=(GZ16-HA16))*1,0),"")</f>
        <v/>
      </c>
      <c r="HE16" s="606" t="str">
        <f t="shared" si="151"/>
        <v/>
      </c>
      <c r="HF16" s="606" t="str">
        <f>IF(HC16&lt;&gt;"",IF(ABS($F16-$G16)&gt;=PrSettings!$M$7,(ABS($F16-$G16-GZ16+HA16)&lt;=1)*1,IF(AND(HC16,$F16=$G16,$F16&gt;=PrSettings!$M$6),(ABS(GZ16-$F16)&lt;=1)*1,IF(AND(HC16,$F16+$G16&gt;=PrSettings!$M$8),(ABS(GZ16-$F16)+ABS(HA16-$G16)&lt;=1)*1,""))),"")</f>
        <v/>
      </c>
      <c r="HG16" s="618"/>
      <c r="HI16" s="605">
        <f t="shared" si="16"/>
        <v>13</v>
      </c>
      <c r="HJ16" s="646" t="str">
        <f>GrpB!$B$7</f>
        <v>Portugal</v>
      </c>
      <c r="HK16" s="606">
        <f t="shared" si="152"/>
        <v>2</v>
      </c>
      <c r="HL16" s="646" t="str">
        <f>GrpB!$D$7</f>
        <v>Italien</v>
      </c>
      <c r="HM16" s="643"/>
      <c r="HN16" s="643"/>
      <c r="HO16" s="615"/>
      <c r="HP16" s="606" t="str">
        <f t="shared" si="153"/>
        <v/>
      </c>
      <c r="HQ16" s="606" t="str">
        <f>IF((HP16&lt;&gt;""),IF(OR($F16&lt;&gt;$G16,PrSettings!$M$4="●"),(($F16-$G16)=(HM16-HN16))*1,0),"")</f>
        <v/>
      </c>
      <c r="HR16" s="606" t="str">
        <f t="shared" si="154"/>
        <v/>
      </c>
      <c r="HS16" s="606" t="str">
        <f>IF(HP16&lt;&gt;"",IF(ABS($F16-$G16)&gt;=PrSettings!$M$7,(ABS($F16-$G16-HM16+HN16)&lt;=1)*1,IF(AND(HP16,$F16=$G16,$F16&gt;=PrSettings!$M$6),(ABS(HM16-$F16)&lt;=1)*1,IF(AND(HP16,$F16+$G16&gt;=PrSettings!$M$8),(ABS(HM16-$F16)+ABS(HN16-$G16)&lt;=1)*1,""))),"")</f>
        <v/>
      </c>
      <c r="HT16" s="618"/>
      <c r="HV16" s="605">
        <f t="shared" si="17"/>
        <v>13</v>
      </c>
      <c r="HW16" s="646" t="str">
        <f>GrpB!$B$7</f>
        <v>Portugal</v>
      </c>
      <c r="HX16" s="606">
        <f t="shared" si="155"/>
        <v>2</v>
      </c>
      <c r="HY16" s="646" t="str">
        <f>GrpB!$D$7</f>
        <v>Italien</v>
      </c>
      <c r="HZ16" s="643"/>
      <c r="IA16" s="643"/>
      <c r="IB16" s="615"/>
      <c r="IC16" s="606" t="str">
        <f t="shared" si="156"/>
        <v/>
      </c>
      <c r="ID16" s="606" t="str">
        <f>IF((IC16&lt;&gt;""),IF(OR($F16&lt;&gt;$G16,PrSettings!$M$4="●"),(($F16-$G16)=(HZ16-IA16))*1,0),"")</f>
        <v/>
      </c>
      <c r="IE16" s="606" t="str">
        <f t="shared" si="157"/>
        <v/>
      </c>
      <c r="IF16" s="606" t="str">
        <f>IF(IC16&lt;&gt;"",IF(ABS($F16-$G16)&gt;=PrSettings!$M$7,(ABS($F16-$G16-HZ16+IA16)&lt;=1)*1,IF(AND(IC16,$F16=$G16,$F16&gt;=PrSettings!$M$6),(ABS(HZ16-$F16)&lt;=1)*1,IF(AND(IC16,$F16+$G16&gt;=PrSettings!$M$8),(ABS(HZ16-$F16)+ABS(IA16-$G16)&lt;=1)*1,""))),"")</f>
        <v/>
      </c>
      <c r="IG16" s="618"/>
      <c r="II16" s="605">
        <f t="shared" si="18"/>
        <v>13</v>
      </c>
      <c r="IJ16" s="646" t="str">
        <f>GrpB!$B$7</f>
        <v>Portugal</v>
      </c>
      <c r="IK16" s="606">
        <f t="shared" si="158"/>
        <v>2</v>
      </c>
      <c r="IL16" s="646" t="str">
        <f>GrpB!$D$7</f>
        <v>Italien</v>
      </c>
      <c r="IM16" s="643"/>
      <c r="IN16" s="643"/>
      <c r="IO16" s="615"/>
      <c r="IP16" s="606" t="str">
        <f t="shared" si="159"/>
        <v/>
      </c>
      <c r="IQ16" s="606" t="str">
        <f>IF((IP16&lt;&gt;""),IF(OR($F16&lt;&gt;$G16,PrSettings!$M$4="●"),(($F16-$G16)=(IM16-IN16))*1,0),"")</f>
        <v/>
      </c>
      <c r="IR16" s="606" t="str">
        <f t="shared" si="160"/>
        <v/>
      </c>
      <c r="IS16" s="606" t="str">
        <f>IF(IP16&lt;&gt;"",IF(ABS($F16-$G16)&gt;=PrSettings!$M$7,(ABS($F16-$G16-IM16+IN16)&lt;=1)*1,IF(AND(IP16,$F16=$G16,$F16&gt;=PrSettings!$M$6),(ABS(IM16-$F16)&lt;=1)*1,IF(AND(IP16,$F16+$G16&gt;=PrSettings!$M$8),(ABS(IM16-$F16)+ABS(IN16-$G16)&lt;=1)*1,""))),"")</f>
        <v/>
      </c>
      <c r="IT16" s="618"/>
      <c r="IV16" s="605">
        <f t="shared" si="19"/>
        <v>13</v>
      </c>
      <c r="IW16" s="646" t="str">
        <f>GrpB!$B$7</f>
        <v>Portugal</v>
      </c>
      <c r="IX16" s="606">
        <f t="shared" si="161"/>
        <v>2</v>
      </c>
      <c r="IY16" s="646" t="str">
        <f>GrpB!$D$7</f>
        <v>Italien</v>
      </c>
      <c r="IZ16" s="643"/>
      <c r="JA16" s="643"/>
      <c r="JB16" s="615"/>
      <c r="JC16" s="606" t="str">
        <f t="shared" si="162"/>
        <v/>
      </c>
      <c r="JD16" s="606" t="str">
        <f>IF((JC16&lt;&gt;""),IF(OR($F16&lt;&gt;$G16,PrSettings!$M$4="●"),(($F16-$G16)=(IZ16-JA16))*1,0),"")</f>
        <v/>
      </c>
      <c r="JE16" s="606" t="str">
        <f t="shared" si="163"/>
        <v/>
      </c>
      <c r="JF16" s="606" t="str">
        <f>IF(JC16&lt;&gt;"",IF(ABS($F16-$G16)&gt;=PrSettings!$M$7,(ABS($F16-$G16-IZ16+JA16)&lt;=1)*1,IF(AND(JC16,$F16=$G16,$F16&gt;=PrSettings!$M$6),(ABS(IZ16-$F16)&lt;=1)*1,IF(AND(JC16,$F16+$G16&gt;=PrSettings!$M$8),(ABS(IZ16-$F16)+ABS(JA16-$G16)&lt;=1)*1,""))),"")</f>
        <v/>
      </c>
      <c r="JG16" s="618"/>
      <c r="JI16" s="605">
        <f t="shared" si="20"/>
        <v>13</v>
      </c>
      <c r="JJ16" s="646" t="str">
        <f>GrpB!$B$7</f>
        <v>Portugal</v>
      </c>
      <c r="JK16" s="606">
        <f t="shared" si="164"/>
        <v>2</v>
      </c>
      <c r="JL16" s="646" t="str">
        <f>GrpB!$D$7</f>
        <v>Italien</v>
      </c>
      <c r="JM16" s="643"/>
      <c r="JN16" s="643"/>
      <c r="JO16" s="615"/>
      <c r="JP16" s="606" t="str">
        <f t="shared" si="165"/>
        <v/>
      </c>
      <c r="JQ16" s="606" t="str">
        <f>IF((JP16&lt;&gt;""),IF(OR($F16&lt;&gt;$G16,PrSettings!$M$4="●"),(($F16-$G16)=(JM16-JN16))*1,0),"")</f>
        <v/>
      </c>
      <c r="JR16" s="606" t="str">
        <f t="shared" si="166"/>
        <v/>
      </c>
      <c r="JS16" s="606" t="str">
        <f>IF(JP16&lt;&gt;"",IF(ABS($F16-$G16)&gt;=PrSettings!$M$7,(ABS($F16-$G16-JM16+JN16)&lt;=1)*1,IF(AND(JP16,$F16=$G16,$F16&gt;=PrSettings!$M$6),(ABS(JM16-$F16)&lt;=1)*1,IF(AND(JP16,$F16+$G16&gt;=PrSettings!$M$8),(ABS(JM16-$F16)+ABS(JN16-$G16)&lt;=1)*1,""))),"")</f>
        <v/>
      </c>
      <c r="JT16" s="618"/>
      <c r="JV16" s="605">
        <f t="shared" si="21"/>
        <v>13</v>
      </c>
      <c r="JW16" s="646" t="str">
        <f>GrpB!$B$7</f>
        <v>Portugal</v>
      </c>
      <c r="JX16" s="606">
        <f t="shared" si="167"/>
        <v>2</v>
      </c>
      <c r="JY16" s="646" t="str">
        <f>GrpB!$D$7</f>
        <v>Italien</v>
      </c>
      <c r="JZ16" s="643"/>
      <c r="KA16" s="643"/>
      <c r="KB16" s="615"/>
      <c r="KC16" s="606" t="str">
        <f t="shared" si="168"/>
        <v/>
      </c>
      <c r="KD16" s="606" t="str">
        <f>IF((KC16&lt;&gt;""),IF(OR($F16&lt;&gt;$G16,PrSettings!$M$4="●"),(($F16-$G16)=(JZ16-KA16))*1,0),"")</f>
        <v/>
      </c>
      <c r="KE16" s="606" t="str">
        <f t="shared" si="169"/>
        <v/>
      </c>
      <c r="KF16" s="606" t="str">
        <f>IF(KC16&lt;&gt;"",IF(ABS($F16-$G16)&gt;=PrSettings!$M$7,(ABS($F16-$G16-JZ16+KA16)&lt;=1)*1,IF(AND(KC16,$F16=$G16,$F16&gt;=PrSettings!$M$6),(ABS(JZ16-$F16)&lt;=1)*1,IF(AND(KC16,$F16+$G16&gt;=PrSettings!$M$8),(ABS(JZ16-$F16)+ABS(KA16-$G16)&lt;=1)*1,""))),"")</f>
        <v/>
      </c>
      <c r="KG16" s="618"/>
      <c r="KI16" s="605">
        <f t="shared" si="22"/>
        <v>13</v>
      </c>
      <c r="KJ16" s="646" t="str">
        <f>GrpB!$B$7</f>
        <v>Portugal</v>
      </c>
      <c r="KK16" s="606">
        <f t="shared" si="170"/>
        <v>2</v>
      </c>
      <c r="KL16" s="646" t="str">
        <f>GrpB!$D$7</f>
        <v>Italien</v>
      </c>
      <c r="KM16" s="643"/>
      <c r="KN16" s="643"/>
      <c r="KO16" s="615"/>
      <c r="KP16" s="606" t="str">
        <f t="shared" si="171"/>
        <v/>
      </c>
      <c r="KQ16" s="606" t="str">
        <f>IF((KP16&lt;&gt;""),IF(OR($F16&lt;&gt;$G16,PrSettings!$M$4="●"),(($F16-$G16)=(KM16-KN16))*1,0),"")</f>
        <v/>
      </c>
      <c r="KR16" s="606" t="str">
        <f t="shared" si="172"/>
        <v/>
      </c>
      <c r="KS16" s="606" t="str">
        <f>IF(KP16&lt;&gt;"",IF(ABS($F16-$G16)&gt;=PrSettings!$M$7,(ABS($F16-$G16-KM16+KN16)&lt;=1)*1,IF(AND(KP16,$F16=$G16,$F16&gt;=PrSettings!$M$6),(ABS(KM16-$F16)&lt;=1)*1,IF(AND(KP16,$F16+$G16&gt;=PrSettings!$M$8),(ABS(KM16-$F16)+ABS(KN16-$G16)&lt;=1)*1,""))),"")</f>
        <v/>
      </c>
      <c r="KT16" s="618"/>
      <c r="KV16" s="605">
        <f t="shared" si="23"/>
        <v>13</v>
      </c>
      <c r="KW16" s="646" t="str">
        <f>GrpB!$B$7</f>
        <v>Portugal</v>
      </c>
      <c r="KX16" s="606">
        <f t="shared" si="173"/>
        <v>2</v>
      </c>
      <c r="KY16" s="646" t="str">
        <f>GrpB!$D$7</f>
        <v>Italien</v>
      </c>
      <c r="KZ16" s="643"/>
      <c r="LA16" s="643"/>
      <c r="LB16" s="615"/>
      <c r="LC16" s="606" t="str">
        <f t="shared" si="174"/>
        <v/>
      </c>
      <c r="LD16" s="606" t="str">
        <f>IF((LC16&lt;&gt;""),IF(OR($F16&lt;&gt;$G16,PrSettings!$M$4="●"),(($F16-$G16)=(KZ16-LA16))*1,0),"")</f>
        <v/>
      </c>
      <c r="LE16" s="606" t="str">
        <f t="shared" si="175"/>
        <v/>
      </c>
      <c r="LF16" s="606" t="str">
        <f>IF(LC16&lt;&gt;"",IF(ABS($F16-$G16)&gt;=PrSettings!$M$7,(ABS($F16-$G16-KZ16+LA16)&lt;=1)*1,IF(AND(LC16,$F16=$G16,$F16&gt;=PrSettings!$M$6),(ABS(KZ16-$F16)&lt;=1)*1,IF(AND(LC16,$F16+$G16&gt;=PrSettings!$M$8),(ABS(KZ16-$F16)+ABS(LA16-$G16)&lt;=1)*1,""))),"")</f>
        <v/>
      </c>
      <c r="LG16" s="618"/>
      <c r="LI16" s="605">
        <f t="shared" si="24"/>
        <v>13</v>
      </c>
      <c r="LJ16" s="646" t="str">
        <f>GrpB!$B$7</f>
        <v>Portugal</v>
      </c>
      <c r="LK16" s="606">
        <f t="shared" si="176"/>
        <v>2</v>
      </c>
      <c r="LL16" s="646" t="str">
        <f>GrpB!$D$7</f>
        <v>Italien</v>
      </c>
      <c r="LM16" s="643"/>
      <c r="LN16" s="643"/>
      <c r="LO16" s="615"/>
      <c r="LP16" s="606" t="str">
        <f t="shared" si="177"/>
        <v/>
      </c>
      <c r="LQ16" s="606" t="str">
        <f>IF((LP16&lt;&gt;""),IF(OR($F16&lt;&gt;$G16,PrSettings!$M$4="●"),(($F16-$G16)=(LM16-LN16))*1,0),"")</f>
        <v/>
      </c>
      <c r="LR16" s="606" t="str">
        <f t="shared" si="178"/>
        <v/>
      </c>
      <c r="LS16" s="606" t="str">
        <f>IF(LP16&lt;&gt;"",IF(ABS($F16-$G16)&gt;=PrSettings!$M$7,(ABS($F16-$G16-LM16+LN16)&lt;=1)*1,IF(AND(LP16,$F16=$G16,$F16&gt;=PrSettings!$M$6),(ABS(LM16-$F16)&lt;=1)*1,IF(AND(LP16,$F16+$G16&gt;=PrSettings!$M$8),(ABS(LM16-$F16)+ABS(LN16-$G16)&lt;=1)*1,""))),"")</f>
        <v/>
      </c>
      <c r="LT16" s="618"/>
      <c r="LV16" s="605">
        <f t="shared" si="25"/>
        <v>13</v>
      </c>
      <c r="LW16" s="646" t="str">
        <f>GrpB!$B$7</f>
        <v>Portugal</v>
      </c>
      <c r="LX16" s="606">
        <f t="shared" si="179"/>
        <v>2</v>
      </c>
      <c r="LY16" s="646" t="str">
        <f>GrpB!$D$7</f>
        <v>Italien</v>
      </c>
      <c r="LZ16" s="643"/>
      <c r="MA16" s="643"/>
      <c r="MB16" s="615"/>
      <c r="MC16" s="606" t="str">
        <f t="shared" si="180"/>
        <v/>
      </c>
      <c r="MD16" s="606" t="str">
        <f>IF((MC16&lt;&gt;""),IF(OR($F16&lt;&gt;$G16,PrSettings!$M$4="●"),(($F16-$G16)=(LZ16-MA16))*1,0),"")</f>
        <v/>
      </c>
      <c r="ME16" s="606" t="str">
        <f t="shared" si="181"/>
        <v/>
      </c>
      <c r="MF16" s="606" t="str">
        <f>IF(MC16&lt;&gt;"",IF(ABS($F16-$G16)&gt;=PrSettings!$M$7,(ABS($F16-$G16-LZ16+MA16)&lt;=1)*1,IF(AND(MC16,$F16=$G16,$F16&gt;=PrSettings!$M$6),(ABS(LZ16-$F16)&lt;=1)*1,IF(AND(MC16,$F16+$G16&gt;=PrSettings!$M$8),(ABS(LZ16-$F16)+ABS(MA16-$G16)&lt;=1)*1,""))),"")</f>
        <v/>
      </c>
      <c r="MG16" s="618"/>
    </row>
    <row r="17" spans="2:345" x14ac:dyDescent="0.25">
      <c r="B17" s="605">
        <f>INDEX(Groups!$C$7:$C$25,MATCH(C17,Groups!$D$7:$D$25,0))</f>
        <v>2</v>
      </c>
      <c r="C17" s="646" t="str">
        <f>GrpB!$B$8</f>
        <v>Italien</v>
      </c>
      <c r="D17" s="606">
        <f>INDEX(Groups!$C$7:$C$25,MATCH(E17,Groups!$D$7:$D$25,0))</f>
        <v>5</v>
      </c>
      <c r="E17" s="646" t="str">
        <f>GrpB!$D$8</f>
        <v>Spanien</v>
      </c>
      <c r="F17" s="649">
        <f>GrpB!$E$8</f>
        <v>1</v>
      </c>
      <c r="G17" s="650">
        <f>GrpB!$G$8</f>
        <v>3</v>
      </c>
      <c r="I17" s="605">
        <f t="shared" si="0"/>
        <v>2</v>
      </c>
      <c r="J17" s="646" t="str">
        <f>GrpB!$B$8</f>
        <v>Italien</v>
      </c>
      <c r="K17" s="606">
        <f t="shared" si="104"/>
        <v>5</v>
      </c>
      <c r="L17" s="646" t="str">
        <f>GrpB!$D$8</f>
        <v>Spanien</v>
      </c>
      <c r="M17" s="643"/>
      <c r="N17" s="643"/>
      <c r="O17" s="615"/>
      <c r="P17" s="606" t="str">
        <f t="shared" si="105"/>
        <v/>
      </c>
      <c r="Q17" s="606" t="str">
        <f>IF((P17&lt;&gt;""),IF(OR($F17&lt;&gt;$G17,PrSettings!$M$4="●"),(($F17-$G17)=(M17-N17))*1,0),"")</f>
        <v/>
      </c>
      <c r="R17" s="606" t="str">
        <f t="shared" si="106"/>
        <v/>
      </c>
      <c r="S17" s="606" t="str">
        <f>IF(P17&lt;&gt;"",IF(ABS($F17-$G17)&gt;=PrSettings!$M$7,(ABS($F17-$G17-M17+N17)&lt;=1)*1,IF(AND(P17,$F17=$G17,$F17&gt;=PrSettings!$M$6),(ABS(M17-$F17)&lt;=1)*1,IF(AND(P17,$F17+$G17&gt;=PrSettings!$M$8),(ABS(M17-$F17)+ABS(N17-$G17)&lt;=1)*1,""))),"")</f>
        <v/>
      </c>
      <c r="T17" s="618"/>
      <c r="V17" s="605">
        <f t="shared" si="1"/>
        <v>2</v>
      </c>
      <c r="W17" s="646" t="str">
        <f>GrpB!$B$8</f>
        <v>Italien</v>
      </c>
      <c r="X17" s="606">
        <f t="shared" si="107"/>
        <v>5</v>
      </c>
      <c r="Y17" s="646" t="str">
        <f>GrpB!$D$8</f>
        <v>Spanien</v>
      </c>
      <c r="Z17" s="643"/>
      <c r="AA17" s="643"/>
      <c r="AB17" s="615"/>
      <c r="AC17" s="606" t="str">
        <f t="shared" si="108"/>
        <v/>
      </c>
      <c r="AD17" s="606" t="str">
        <f>IF((AC17&lt;&gt;""),IF(OR($F17&lt;&gt;$G17,PrSettings!$M$4="●"),(($F17-$G17)=(Z17-AA17))*1,0),"")</f>
        <v/>
      </c>
      <c r="AE17" s="606" t="str">
        <f t="shared" si="109"/>
        <v/>
      </c>
      <c r="AF17" s="606" t="str">
        <f>IF(AC17&lt;&gt;"",IF(ABS($F17-$G17)&gt;=PrSettings!$M$7,(ABS($F17-$G17-Z17+AA17)&lt;=1)*1,IF(AND(AC17,$F17=$G17,$F17&gt;=PrSettings!$M$6),(ABS(Z17-$F17)&lt;=1)*1,IF(AND(AC17,$F17+$G17&gt;=PrSettings!$M$8),(ABS(Z17-$F17)+ABS(AA17-$G17)&lt;=1)*1,""))),"")</f>
        <v/>
      </c>
      <c r="AG17" s="618"/>
      <c r="AI17" s="605">
        <f t="shared" si="2"/>
        <v>2</v>
      </c>
      <c r="AJ17" s="646" t="str">
        <f>GrpB!$B$8</f>
        <v>Italien</v>
      </c>
      <c r="AK17" s="606">
        <f t="shared" si="110"/>
        <v>5</v>
      </c>
      <c r="AL17" s="646" t="str">
        <f>GrpB!$D$8</f>
        <v>Spanien</v>
      </c>
      <c r="AM17" s="643"/>
      <c r="AN17" s="643"/>
      <c r="AO17" s="615"/>
      <c r="AP17" s="606" t="str">
        <f t="shared" si="111"/>
        <v/>
      </c>
      <c r="AQ17" s="606" t="str">
        <f>IF((AP17&lt;&gt;""),IF(OR($F17&lt;&gt;$G17,PrSettings!$M$4="●"),(($F17-$G17)=(AM17-AN17))*1,0),"")</f>
        <v/>
      </c>
      <c r="AR17" s="606" t="str">
        <f t="shared" si="112"/>
        <v/>
      </c>
      <c r="AS17" s="606" t="str">
        <f>IF(AP17&lt;&gt;"",IF(ABS($F17-$G17)&gt;=PrSettings!$M$7,(ABS($F17-$G17-AM17+AN17)&lt;=1)*1,IF(AND(AP17,$F17=$G17,$F17&gt;=PrSettings!$M$6),(ABS(AM17-$F17)&lt;=1)*1,IF(AND(AP17,$F17+$G17&gt;=PrSettings!$M$8),(ABS(AM17-$F17)+ABS(AN17-$G17)&lt;=1)*1,""))),"")</f>
        <v/>
      </c>
      <c r="AT17" s="618"/>
      <c r="AV17" s="605">
        <f t="shared" si="3"/>
        <v>2</v>
      </c>
      <c r="AW17" s="646" t="str">
        <f>GrpB!$B$8</f>
        <v>Italien</v>
      </c>
      <c r="AX17" s="606">
        <f t="shared" si="113"/>
        <v>5</v>
      </c>
      <c r="AY17" s="646" t="str">
        <f>GrpB!$D$8</f>
        <v>Spanien</v>
      </c>
      <c r="AZ17" s="643"/>
      <c r="BA17" s="643"/>
      <c r="BB17" s="615"/>
      <c r="BC17" s="606" t="str">
        <f t="shared" si="114"/>
        <v/>
      </c>
      <c r="BD17" s="606" t="str">
        <f>IF((BC17&lt;&gt;""),IF(OR($F17&lt;&gt;$G17,PrSettings!$M$4="●"),(($F17-$G17)=(AZ17-BA17))*1,0),"")</f>
        <v/>
      </c>
      <c r="BE17" s="606" t="str">
        <f t="shared" si="115"/>
        <v/>
      </c>
      <c r="BF17" s="606" t="str">
        <f>IF(BC17&lt;&gt;"",IF(ABS($F17-$G17)&gt;=PrSettings!$M$7,(ABS($F17-$G17-AZ17+BA17)&lt;=1)*1,IF(AND(BC17,$F17=$G17,$F17&gt;=PrSettings!$M$6),(ABS(AZ17-$F17)&lt;=1)*1,IF(AND(BC17,$F17+$G17&gt;=PrSettings!$M$8),(ABS(AZ17-$F17)+ABS(BA17-$G17)&lt;=1)*1,""))),"")</f>
        <v/>
      </c>
      <c r="BG17" s="618"/>
      <c r="BI17" s="605">
        <f t="shared" si="4"/>
        <v>2</v>
      </c>
      <c r="BJ17" s="646" t="str">
        <f>GrpB!$B$8</f>
        <v>Italien</v>
      </c>
      <c r="BK17" s="606">
        <f t="shared" si="116"/>
        <v>5</v>
      </c>
      <c r="BL17" s="646" t="str">
        <f>GrpB!$D$8</f>
        <v>Spanien</v>
      </c>
      <c r="BM17" s="643"/>
      <c r="BN17" s="643"/>
      <c r="BO17" s="615"/>
      <c r="BP17" s="606" t="str">
        <f t="shared" si="117"/>
        <v/>
      </c>
      <c r="BQ17" s="606" t="str">
        <f>IF((BP17&lt;&gt;""),IF(OR($F17&lt;&gt;$G17,PrSettings!$M$4="●"),(($F17-$G17)=(BM17-BN17))*1,0),"")</f>
        <v/>
      </c>
      <c r="BR17" s="606" t="str">
        <f t="shared" si="118"/>
        <v/>
      </c>
      <c r="BS17" s="606" t="str">
        <f>IF(BP17&lt;&gt;"",IF(ABS($F17-$G17)&gt;=PrSettings!$M$7,(ABS($F17-$G17-BM17+BN17)&lt;=1)*1,IF(AND(BP17,$F17=$G17,$F17&gt;=PrSettings!$M$6),(ABS(BM17-$F17)&lt;=1)*1,IF(AND(BP17,$F17+$G17&gt;=PrSettings!$M$8),(ABS(BM17-$F17)+ABS(BN17-$G17)&lt;=1)*1,""))),"")</f>
        <v/>
      </c>
      <c r="BT17" s="618"/>
      <c r="BV17" s="605">
        <f t="shared" si="5"/>
        <v>2</v>
      </c>
      <c r="BW17" s="646" t="str">
        <f>GrpB!$B$8</f>
        <v>Italien</v>
      </c>
      <c r="BX17" s="606">
        <f t="shared" si="119"/>
        <v>5</v>
      </c>
      <c r="BY17" s="646" t="str">
        <f>GrpB!$D$8</f>
        <v>Spanien</v>
      </c>
      <c r="BZ17" s="643"/>
      <c r="CA17" s="643"/>
      <c r="CB17" s="615"/>
      <c r="CC17" s="606" t="str">
        <f t="shared" si="120"/>
        <v/>
      </c>
      <c r="CD17" s="606" t="str">
        <f>IF((CC17&lt;&gt;""),IF(OR($F17&lt;&gt;$G17,PrSettings!$M$4="●"),(($F17-$G17)=(BZ17-CA17))*1,0),"")</f>
        <v/>
      </c>
      <c r="CE17" s="606" t="str">
        <f t="shared" si="121"/>
        <v/>
      </c>
      <c r="CF17" s="606" t="str">
        <f>IF(CC17&lt;&gt;"",IF(ABS($F17-$G17)&gt;=PrSettings!$M$7,(ABS($F17-$G17-BZ17+CA17)&lt;=1)*1,IF(AND(CC17,$F17=$G17,$F17&gt;=PrSettings!$M$6),(ABS(BZ17-$F17)&lt;=1)*1,IF(AND(CC17,$F17+$G17&gt;=PrSettings!$M$8),(ABS(BZ17-$F17)+ABS(CA17-$G17)&lt;=1)*1,""))),"")</f>
        <v/>
      </c>
      <c r="CG17" s="618"/>
      <c r="CI17" s="605">
        <f t="shared" si="6"/>
        <v>2</v>
      </c>
      <c r="CJ17" s="646" t="str">
        <f>GrpB!$B$8</f>
        <v>Italien</v>
      </c>
      <c r="CK17" s="606">
        <f t="shared" si="122"/>
        <v>5</v>
      </c>
      <c r="CL17" s="646" t="str">
        <f>GrpB!$D$8</f>
        <v>Spanien</v>
      </c>
      <c r="CM17" s="643"/>
      <c r="CN17" s="643"/>
      <c r="CO17" s="615"/>
      <c r="CP17" s="606" t="str">
        <f t="shared" si="123"/>
        <v/>
      </c>
      <c r="CQ17" s="606" t="str">
        <f>IF((CP17&lt;&gt;""),IF(OR($F17&lt;&gt;$G17,PrSettings!$M$4="●"),(($F17-$G17)=(CM17-CN17))*1,0),"")</f>
        <v/>
      </c>
      <c r="CR17" s="606" t="str">
        <f t="shared" si="124"/>
        <v/>
      </c>
      <c r="CS17" s="606" t="str">
        <f>IF(CP17&lt;&gt;"",IF(ABS($F17-$G17)&gt;=PrSettings!$M$7,(ABS($F17-$G17-CM17+CN17)&lt;=1)*1,IF(AND(CP17,$F17=$G17,$F17&gt;=PrSettings!$M$6),(ABS(CM17-$F17)&lt;=1)*1,IF(AND(CP17,$F17+$G17&gt;=PrSettings!$M$8),(ABS(CM17-$F17)+ABS(CN17-$G17)&lt;=1)*1,""))),"")</f>
        <v/>
      </c>
      <c r="CT17" s="618"/>
      <c r="CV17" s="605">
        <f t="shared" si="7"/>
        <v>2</v>
      </c>
      <c r="CW17" s="646" t="str">
        <f>GrpB!$B$8</f>
        <v>Italien</v>
      </c>
      <c r="CX17" s="606">
        <f t="shared" si="125"/>
        <v>5</v>
      </c>
      <c r="CY17" s="646" t="str">
        <f>GrpB!$D$8</f>
        <v>Spanien</v>
      </c>
      <c r="CZ17" s="643"/>
      <c r="DA17" s="643"/>
      <c r="DB17" s="615"/>
      <c r="DC17" s="606" t="str">
        <f t="shared" si="126"/>
        <v/>
      </c>
      <c r="DD17" s="606" t="str">
        <f>IF((DC17&lt;&gt;""),IF(OR($F17&lt;&gt;$G17,PrSettings!$M$4="●"),(($F17-$G17)=(CZ17-DA17))*1,0),"")</f>
        <v/>
      </c>
      <c r="DE17" s="606" t="str">
        <f t="shared" si="127"/>
        <v/>
      </c>
      <c r="DF17" s="606" t="str">
        <f>IF(DC17&lt;&gt;"",IF(ABS($F17-$G17)&gt;=PrSettings!$M$7,(ABS($F17-$G17-CZ17+DA17)&lt;=1)*1,IF(AND(DC17,$F17=$G17,$F17&gt;=PrSettings!$M$6),(ABS(CZ17-$F17)&lt;=1)*1,IF(AND(DC17,$F17+$G17&gt;=PrSettings!$M$8),(ABS(CZ17-$F17)+ABS(DA17-$G17)&lt;=1)*1,""))),"")</f>
        <v/>
      </c>
      <c r="DG17" s="618"/>
      <c r="DI17" s="605">
        <f t="shared" si="8"/>
        <v>2</v>
      </c>
      <c r="DJ17" s="646" t="str">
        <f>GrpB!$B$8</f>
        <v>Italien</v>
      </c>
      <c r="DK17" s="606">
        <f t="shared" si="128"/>
        <v>5</v>
      </c>
      <c r="DL17" s="646" t="str">
        <f>GrpB!$D$8</f>
        <v>Spanien</v>
      </c>
      <c r="DM17" s="643"/>
      <c r="DN17" s="643"/>
      <c r="DO17" s="615"/>
      <c r="DP17" s="606" t="str">
        <f t="shared" si="129"/>
        <v/>
      </c>
      <c r="DQ17" s="606" t="str">
        <f>IF((DP17&lt;&gt;""),IF(OR($F17&lt;&gt;$G17,PrSettings!$M$4="●"),(($F17-$G17)=(DM17-DN17))*1,0),"")</f>
        <v/>
      </c>
      <c r="DR17" s="606" t="str">
        <f t="shared" si="130"/>
        <v/>
      </c>
      <c r="DS17" s="606" t="str">
        <f>IF(DP17&lt;&gt;"",IF(ABS($F17-$G17)&gt;=PrSettings!$M$7,(ABS($F17-$G17-DM17+DN17)&lt;=1)*1,IF(AND(DP17,$F17=$G17,$F17&gt;=PrSettings!$M$6),(ABS(DM17-$F17)&lt;=1)*1,IF(AND(DP17,$F17+$G17&gt;=PrSettings!$M$8),(ABS(DM17-$F17)+ABS(DN17-$G17)&lt;=1)*1,""))),"")</f>
        <v/>
      </c>
      <c r="DT17" s="618"/>
      <c r="DV17" s="605">
        <f t="shared" si="9"/>
        <v>2</v>
      </c>
      <c r="DW17" s="646" t="str">
        <f>GrpB!$B$8</f>
        <v>Italien</v>
      </c>
      <c r="DX17" s="606">
        <f t="shared" si="131"/>
        <v>5</v>
      </c>
      <c r="DY17" s="646" t="str">
        <f>GrpB!$D$8</f>
        <v>Spanien</v>
      </c>
      <c r="DZ17" s="643"/>
      <c r="EA17" s="643"/>
      <c r="EB17" s="615"/>
      <c r="EC17" s="606" t="str">
        <f t="shared" si="132"/>
        <v/>
      </c>
      <c r="ED17" s="606" t="str">
        <f>IF((EC17&lt;&gt;""),IF(OR($F17&lt;&gt;$G17,PrSettings!$M$4="●"),(($F17-$G17)=(DZ17-EA17))*1,0),"")</f>
        <v/>
      </c>
      <c r="EE17" s="606" t="str">
        <f t="shared" si="133"/>
        <v/>
      </c>
      <c r="EF17" s="606" t="str">
        <f>IF(EC17&lt;&gt;"",IF(ABS($F17-$G17)&gt;=PrSettings!$M$7,(ABS($F17-$G17-DZ17+EA17)&lt;=1)*1,IF(AND(EC17,$F17=$G17,$F17&gt;=PrSettings!$M$6),(ABS(DZ17-$F17)&lt;=1)*1,IF(AND(EC17,$F17+$G17&gt;=PrSettings!$M$8),(ABS(DZ17-$F17)+ABS(EA17-$G17)&lt;=1)*1,""))),"")</f>
        <v/>
      </c>
      <c r="EG17" s="618"/>
      <c r="EI17" s="605">
        <f t="shared" si="10"/>
        <v>2</v>
      </c>
      <c r="EJ17" s="646" t="str">
        <f>GrpB!$B$8</f>
        <v>Italien</v>
      </c>
      <c r="EK17" s="606">
        <f t="shared" si="134"/>
        <v>5</v>
      </c>
      <c r="EL17" s="646" t="str">
        <f>GrpB!$D$8</f>
        <v>Spanien</v>
      </c>
      <c r="EM17" s="643"/>
      <c r="EN17" s="643"/>
      <c r="EO17" s="615"/>
      <c r="EP17" s="606" t="str">
        <f t="shared" si="135"/>
        <v/>
      </c>
      <c r="EQ17" s="606" t="str">
        <f>IF((EP17&lt;&gt;""),IF(OR($F17&lt;&gt;$G17,PrSettings!$M$4="●"),(($F17-$G17)=(EM17-EN17))*1,0),"")</f>
        <v/>
      </c>
      <c r="ER17" s="606" t="str">
        <f t="shared" si="136"/>
        <v/>
      </c>
      <c r="ES17" s="606" t="str">
        <f>IF(EP17&lt;&gt;"",IF(ABS($F17-$G17)&gt;=PrSettings!$M$7,(ABS($F17-$G17-EM17+EN17)&lt;=1)*1,IF(AND(EP17,$F17=$G17,$F17&gt;=PrSettings!$M$6),(ABS(EM17-$F17)&lt;=1)*1,IF(AND(EP17,$F17+$G17&gt;=PrSettings!$M$8),(ABS(EM17-$F17)+ABS(EN17-$G17)&lt;=1)*1,""))),"")</f>
        <v/>
      </c>
      <c r="ET17" s="618"/>
      <c r="EV17" s="605">
        <f t="shared" si="11"/>
        <v>2</v>
      </c>
      <c r="EW17" s="646" t="str">
        <f>GrpB!$B$8</f>
        <v>Italien</v>
      </c>
      <c r="EX17" s="606">
        <f t="shared" si="137"/>
        <v>5</v>
      </c>
      <c r="EY17" s="646" t="str">
        <f>GrpB!$D$8</f>
        <v>Spanien</v>
      </c>
      <c r="EZ17" s="643"/>
      <c r="FA17" s="643"/>
      <c r="FB17" s="615"/>
      <c r="FC17" s="606" t="str">
        <f t="shared" si="138"/>
        <v/>
      </c>
      <c r="FD17" s="606" t="str">
        <f>IF((FC17&lt;&gt;""),IF(OR($F17&lt;&gt;$G17,PrSettings!$M$4="●"),(($F17-$G17)=(EZ17-FA17))*1,0),"")</f>
        <v/>
      </c>
      <c r="FE17" s="606" t="str">
        <f t="shared" si="139"/>
        <v/>
      </c>
      <c r="FF17" s="606" t="str">
        <f>IF(FC17&lt;&gt;"",IF(ABS($F17-$G17)&gt;=PrSettings!$M$7,(ABS($F17-$G17-EZ17+FA17)&lt;=1)*1,IF(AND(FC17,$F17=$G17,$F17&gt;=PrSettings!$M$6),(ABS(EZ17-$F17)&lt;=1)*1,IF(AND(FC17,$F17+$G17&gt;=PrSettings!$M$8),(ABS(EZ17-$F17)+ABS(FA17-$G17)&lt;=1)*1,""))),"")</f>
        <v/>
      </c>
      <c r="FG17" s="618"/>
      <c r="FI17" s="605">
        <f t="shared" si="12"/>
        <v>2</v>
      </c>
      <c r="FJ17" s="646" t="str">
        <f>GrpB!$B$8</f>
        <v>Italien</v>
      </c>
      <c r="FK17" s="606">
        <f t="shared" si="140"/>
        <v>5</v>
      </c>
      <c r="FL17" s="646" t="str">
        <f>GrpB!$D$8</f>
        <v>Spanien</v>
      </c>
      <c r="FM17" s="643"/>
      <c r="FN17" s="643"/>
      <c r="FO17" s="615"/>
      <c r="FP17" s="606" t="str">
        <f t="shared" si="141"/>
        <v/>
      </c>
      <c r="FQ17" s="606" t="str">
        <f>IF((FP17&lt;&gt;""),IF(OR($F17&lt;&gt;$G17,PrSettings!$M$4="●"),(($F17-$G17)=(FM17-FN17))*1,0),"")</f>
        <v/>
      </c>
      <c r="FR17" s="606" t="str">
        <f t="shared" si="142"/>
        <v/>
      </c>
      <c r="FS17" s="606" t="str">
        <f>IF(FP17&lt;&gt;"",IF(ABS($F17-$G17)&gt;=PrSettings!$M$7,(ABS($F17-$G17-FM17+FN17)&lt;=1)*1,IF(AND(FP17,$F17=$G17,$F17&gt;=PrSettings!$M$6),(ABS(FM17-$F17)&lt;=1)*1,IF(AND(FP17,$F17+$G17&gt;=PrSettings!$M$8),(ABS(FM17-$F17)+ABS(FN17-$G17)&lt;=1)*1,""))),"")</f>
        <v/>
      </c>
      <c r="FT17" s="618"/>
      <c r="FV17" s="605">
        <f t="shared" si="13"/>
        <v>2</v>
      </c>
      <c r="FW17" s="646" t="str">
        <f>GrpB!$B$8</f>
        <v>Italien</v>
      </c>
      <c r="FX17" s="606">
        <f t="shared" si="143"/>
        <v>5</v>
      </c>
      <c r="FY17" s="646" t="str">
        <f>GrpB!$D$8</f>
        <v>Spanien</v>
      </c>
      <c r="FZ17" s="643"/>
      <c r="GA17" s="643"/>
      <c r="GB17" s="615"/>
      <c r="GC17" s="606" t="str">
        <f t="shared" si="144"/>
        <v/>
      </c>
      <c r="GD17" s="606" t="str">
        <f>IF((GC17&lt;&gt;""),IF(OR($F17&lt;&gt;$G17,PrSettings!$M$4="●"),(($F17-$G17)=(FZ17-GA17))*1,0),"")</f>
        <v/>
      </c>
      <c r="GE17" s="606" t="str">
        <f t="shared" si="145"/>
        <v/>
      </c>
      <c r="GF17" s="606" t="str">
        <f>IF(GC17&lt;&gt;"",IF(ABS($F17-$G17)&gt;=PrSettings!$M$7,(ABS($F17-$G17-FZ17+GA17)&lt;=1)*1,IF(AND(GC17,$F17=$G17,$F17&gt;=PrSettings!$M$6),(ABS(FZ17-$F17)&lt;=1)*1,IF(AND(GC17,$F17+$G17&gt;=PrSettings!$M$8),(ABS(FZ17-$F17)+ABS(GA17-$G17)&lt;=1)*1,""))),"")</f>
        <v/>
      </c>
      <c r="GG17" s="618"/>
      <c r="GI17" s="605">
        <f t="shared" si="14"/>
        <v>2</v>
      </c>
      <c r="GJ17" s="646" t="str">
        <f>GrpB!$B$8</f>
        <v>Italien</v>
      </c>
      <c r="GK17" s="606">
        <f t="shared" si="146"/>
        <v>5</v>
      </c>
      <c r="GL17" s="646" t="str">
        <f>GrpB!$D$8</f>
        <v>Spanien</v>
      </c>
      <c r="GM17" s="643"/>
      <c r="GN17" s="643"/>
      <c r="GO17" s="615"/>
      <c r="GP17" s="606" t="str">
        <f t="shared" si="147"/>
        <v/>
      </c>
      <c r="GQ17" s="606" t="str">
        <f>IF((GP17&lt;&gt;""),IF(OR($F17&lt;&gt;$G17,PrSettings!$M$4="●"),(($F17-$G17)=(GM17-GN17))*1,0),"")</f>
        <v/>
      </c>
      <c r="GR17" s="606" t="str">
        <f t="shared" si="148"/>
        <v/>
      </c>
      <c r="GS17" s="606" t="str">
        <f>IF(GP17&lt;&gt;"",IF(ABS($F17-$G17)&gt;=PrSettings!$M$7,(ABS($F17-$G17-GM17+GN17)&lt;=1)*1,IF(AND(GP17,$F17=$G17,$F17&gt;=PrSettings!$M$6),(ABS(GM17-$F17)&lt;=1)*1,IF(AND(GP17,$F17+$G17&gt;=PrSettings!$M$8),(ABS(GM17-$F17)+ABS(GN17-$G17)&lt;=1)*1,""))),"")</f>
        <v/>
      </c>
      <c r="GT17" s="618"/>
      <c r="GV17" s="605">
        <f t="shared" si="15"/>
        <v>2</v>
      </c>
      <c r="GW17" s="646" t="str">
        <f>GrpB!$B$8</f>
        <v>Italien</v>
      </c>
      <c r="GX17" s="606">
        <f t="shared" si="149"/>
        <v>5</v>
      </c>
      <c r="GY17" s="646" t="str">
        <f>GrpB!$D$8</f>
        <v>Spanien</v>
      </c>
      <c r="GZ17" s="643"/>
      <c r="HA17" s="643"/>
      <c r="HB17" s="615"/>
      <c r="HC17" s="606" t="str">
        <f t="shared" si="150"/>
        <v/>
      </c>
      <c r="HD17" s="606" t="str">
        <f>IF((HC17&lt;&gt;""),IF(OR($F17&lt;&gt;$G17,PrSettings!$M$4="●"),(($F17-$G17)=(GZ17-HA17))*1,0),"")</f>
        <v/>
      </c>
      <c r="HE17" s="606" t="str">
        <f t="shared" si="151"/>
        <v/>
      </c>
      <c r="HF17" s="606" t="str">
        <f>IF(HC17&lt;&gt;"",IF(ABS($F17-$G17)&gt;=PrSettings!$M$7,(ABS($F17-$G17-GZ17+HA17)&lt;=1)*1,IF(AND(HC17,$F17=$G17,$F17&gt;=PrSettings!$M$6),(ABS(GZ17-$F17)&lt;=1)*1,IF(AND(HC17,$F17+$G17&gt;=PrSettings!$M$8),(ABS(GZ17-$F17)+ABS(HA17-$G17)&lt;=1)*1,""))),"")</f>
        <v/>
      </c>
      <c r="HG17" s="618"/>
      <c r="HI17" s="605">
        <f t="shared" si="16"/>
        <v>2</v>
      </c>
      <c r="HJ17" s="646" t="str">
        <f>GrpB!$B$8</f>
        <v>Italien</v>
      </c>
      <c r="HK17" s="606">
        <f t="shared" si="152"/>
        <v>5</v>
      </c>
      <c r="HL17" s="646" t="str">
        <f>GrpB!$D$8</f>
        <v>Spanien</v>
      </c>
      <c r="HM17" s="643"/>
      <c r="HN17" s="643"/>
      <c r="HO17" s="615"/>
      <c r="HP17" s="606" t="str">
        <f t="shared" si="153"/>
        <v/>
      </c>
      <c r="HQ17" s="606" t="str">
        <f>IF((HP17&lt;&gt;""),IF(OR($F17&lt;&gt;$G17,PrSettings!$M$4="●"),(($F17-$G17)=(HM17-HN17))*1,0),"")</f>
        <v/>
      </c>
      <c r="HR17" s="606" t="str">
        <f t="shared" si="154"/>
        <v/>
      </c>
      <c r="HS17" s="606" t="str">
        <f>IF(HP17&lt;&gt;"",IF(ABS($F17-$G17)&gt;=PrSettings!$M$7,(ABS($F17-$G17-HM17+HN17)&lt;=1)*1,IF(AND(HP17,$F17=$G17,$F17&gt;=PrSettings!$M$6),(ABS(HM17-$F17)&lt;=1)*1,IF(AND(HP17,$F17+$G17&gt;=PrSettings!$M$8),(ABS(HM17-$F17)+ABS(HN17-$G17)&lt;=1)*1,""))),"")</f>
        <v/>
      </c>
      <c r="HT17" s="618"/>
      <c r="HV17" s="605">
        <f t="shared" si="17"/>
        <v>2</v>
      </c>
      <c r="HW17" s="646" t="str">
        <f>GrpB!$B$8</f>
        <v>Italien</v>
      </c>
      <c r="HX17" s="606">
        <f t="shared" si="155"/>
        <v>5</v>
      </c>
      <c r="HY17" s="646" t="str">
        <f>GrpB!$D$8</f>
        <v>Spanien</v>
      </c>
      <c r="HZ17" s="643"/>
      <c r="IA17" s="643"/>
      <c r="IB17" s="615"/>
      <c r="IC17" s="606" t="str">
        <f t="shared" si="156"/>
        <v/>
      </c>
      <c r="ID17" s="606" t="str">
        <f>IF((IC17&lt;&gt;""),IF(OR($F17&lt;&gt;$G17,PrSettings!$M$4="●"),(($F17-$G17)=(HZ17-IA17))*1,0),"")</f>
        <v/>
      </c>
      <c r="IE17" s="606" t="str">
        <f t="shared" si="157"/>
        <v/>
      </c>
      <c r="IF17" s="606" t="str">
        <f>IF(IC17&lt;&gt;"",IF(ABS($F17-$G17)&gt;=PrSettings!$M$7,(ABS($F17-$G17-HZ17+IA17)&lt;=1)*1,IF(AND(IC17,$F17=$G17,$F17&gt;=PrSettings!$M$6),(ABS(HZ17-$F17)&lt;=1)*1,IF(AND(IC17,$F17+$G17&gt;=PrSettings!$M$8),(ABS(HZ17-$F17)+ABS(IA17-$G17)&lt;=1)*1,""))),"")</f>
        <v/>
      </c>
      <c r="IG17" s="618"/>
      <c r="II17" s="605">
        <f t="shared" si="18"/>
        <v>2</v>
      </c>
      <c r="IJ17" s="646" t="str">
        <f>GrpB!$B$8</f>
        <v>Italien</v>
      </c>
      <c r="IK17" s="606">
        <f t="shared" si="158"/>
        <v>5</v>
      </c>
      <c r="IL17" s="646" t="str">
        <f>GrpB!$D$8</f>
        <v>Spanien</v>
      </c>
      <c r="IM17" s="643"/>
      <c r="IN17" s="643"/>
      <c r="IO17" s="615"/>
      <c r="IP17" s="606" t="str">
        <f t="shared" si="159"/>
        <v/>
      </c>
      <c r="IQ17" s="606" t="str">
        <f>IF((IP17&lt;&gt;""),IF(OR($F17&lt;&gt;$G17,PrSettings!$M$4="●"),(($F17-$G17)=(IM17-IN17))*1,0),"")</f>
        <v/>
      </c>
      <c r="IR17" s="606" t="str">
        <f t="shared" si="160"/>
        <v/>
      </c>
      <c r="IS17" s="606" t="str">
        <f>IF(IP17&lt;&gt;"",IF(ABS($F17-$G17)&gt;=PrSettings!$M$7,(ABS($F17-$G17-IM17+IN17)&lt;=1)*1,IF(AND(IP17,$F17=$G17,$F17&gt;=PrSettings!$M$6),(ABS(IM17-$F17)&lt;=1)*1,IF(AND(IP17,$F17+$G17&gt;=PrSettings!$M$8),(ABS(IM17-$F17)+ABS(IN17-$G17)&lt;=1)*1,""))),"")</f>
        <v/>
      </c>
      <c r="IT17" s="618"/>
      <c r="IV17" s="605">
        <f t="shared" si="19"/>
        <v>2</v>
      </c>
      <c r="IW17" s="646" t="str">
        <f>GrpB!$B$8</f>
        <v>Italien</v>
      </c>
      <c r="IX17" s="606">
        <f t="shared" si="161"/>
        <v>5</v>
      </c>
      <c r="IY17" s="646" t="str">
        <f>GrpB!$D$8</f>
        <v>Spanien</v>
      </c>
      <c r="IZ17" s="643"/>
      <c r="JA17" s="643"/>
      <c r="JB17" s="615"/>
      <c r="JC17" s="606" t="str">
        <f t="shared" si="162"/>
        <v/>
      </c>
      <c r="JD17" s="606" t="str">
        <f>IF((JC17&lt;&gt;""),IF(OR($F17&lt;&gt;$G17,PrSettings!$M$4="●"),(($F17-$G17)=(IZ17-JA17))*1,0),"")</f>
        <v/>
      </c>
      <c r="JE17" s="606" t="str">
        <f t="shared" si="163"/>
        <v/>
      </c>
      <c r="JF17" s="606" t="str">
        <f>IF(JC17&lt;&gt;"",IF(ABS($F17-$G17)&gt;=PrSettings!$M$7,(ABS($F17-$G17-IZ17+JA17)&lt;=1)*1,IF(AND(JC17,$F17=$G17,$F17&gt;=PrSettings!$M$6),(ABS(IZ17-$F17)&lt;=1)*1,IF(AND(JC17,$F17+$G17&gt;=PrSettings!$M$8),(ABS(IZ17-$F17)+ABS(JA17-$G17)&lt;=1)*1,""))),"")</f>
        <v/>
      </c>
      <c r="JG17" s="618"/>
      <c r="JI17" s="605">
        <f t="shared" si="20"/>
        <v>2</v>
      </c>
      <c r="JJ17" s="646" t="str">
        <f>GrpB!$B$8</f>
        <v>Italien</v>
      </c>
      <c r="JK17" s="606">
        <f t="shared" si="164"/>
        <v>5</v>
      </c>
      <c r="JL17" s="646" t="str">
        <f>GrpB!$D$8</f>
        <v>Spanien</v>
      </c>
      <c r="JM17" s="643"/>
      <c r="JN17" s="643"/>
      <c r="JO17" s="615"/>
      <c r="JP17" s="606" t="str">
        <f t="shared" si="165"/>
        <v/>
      </c>
      <c r="JQ17" s="606" t="str">
        <f>IF((JP17&lt;&gt;""),IF(OR($F17&lt;&gt;$G17,PrSettings!$M$4="●"),(($F17-$G17)=(JM17-JN17))*1,0),"")</f>
        <v/>
      </c>
      <c r="JR17" s="606" t="str">
        <f t="shared" si="166"/>
        <v/>
      </c>
      <c r="JS17" s="606" t="str">
        <f>IF(JP17&lt;&gt;"",IF(ABS($F17-$G17)&gt;=PrSettings!$M$7,(ABS($F17-$G17-JM17+JN17)&lt;=1)*1,IF(AND(JP17,$F17=$G17,$F17&gt;=PrSettings!$M$6),(ABS(JM17-$F17)&lt;=1)*1,IF(AND(JP17,$F17+$G17&gt;=PrSettings!$M$8),(ABS(JM17-$F17)+ABS(JN17-$G17)&lt;=1)*1,""))),"")</f>
        <v/>
      </c>
      <c r="JT17" s="618"/>
      <c r="JV17" s="605">
        <f t="shared" si="21"/>
        <v>2</v>
      </c>
      <c r="JW17" s="646" t="str">
        <f>GrpB!$B$8</f>
        <v>Italien</v>
      </c>
      <c r="JX17" s="606">
        <f t="shared" si="167"/>
        <v>5</v>
      </c>
      <c r="JY17" s="646" t="str">
        <f>GrpB!$D$8</f>
        <v>Spanien</v>
      </c>
      <c r="JZ17" s="643"/>
      <c r="KA17" s="643"/>
      <c r="KB17" s="615"/>
      <c r="KC17" s="606" t="str">
        <f t="shared" si="168"/>
        <v/>
      </c>
      <c r="KD17" s="606" t="str">
        <f>IF((KC17&lt;&gt;""),IF(OR($F17&lt;&gt;$G17,PrSettings!$M$4="●"),(($F17-$G17)=(JZ17-KA17))*1,0),"")</f>
        <v/>
      </c>
      <c r="KE17" s="606" t="str">
        <f t="shared" si="169"/>
        <v/>
      </c>
      <c r="KF17" s="606" t="str">
        <f>IF(KC17&lt;&gt;"",IF(ABS($F17-$G17)&gt;=PrSettings!$M$7,(ABS($F17-$G17-JZ17+KA17)&lt;=1)*1,IF(AND(KC17,$F17=$G17,$F17&gt;=PrSettings!$M$6),(ABS(JZ17-$F17)&lt;=1)*1,IF(AND(KC17,$F17+$G17&gt;=PrSettings!$M$8),(ABS(JZ17-$F17)+ABS(KA17-$G17)&lt;=1)*1,""))),"")</f>
        <v/>
      </c>
      <c r="KG17" s="618"/>
      <c r="KI17" s="605">
        <f t="shared" si="22"/>
        <v>2</v>
      </c>
      <c r="KJ17" s="646" t="str">
        <f>GrpB!$B$8</f>
        <v>Italien</v>
      </c>
      <c r="KK17" s="606">
        <f t="shared" si="170"/>
        <v>5</v>
      </c>
      <c r="KL17" s="646" t="str">
        <f>GrpB!$D$8</f>
        <v>Spanien</v>
      </c>
      <c r="KM17" s="643"/>
      <c r="KN17" s="643"/>
      <c r="KO17" s="615"/>
      <c r="KP17" s="606" t="str">
        <f t="shared" si="171"/>
        <v/>
      </c>
      <c r="KQ17" s="606" t="str">
        <f>IF((KP17&lt;&gt;""),IF(OR($F17&lt;&gt;$G17,PrSettings!$M$4="●"),(($F17-$G17)=(KM17-KN17))*1,0),"")</f>
        <v/>
      </c>
      <c r="KR17" s="606" t="str">
        <f t="shared" si="172"/>
        <v/>
      </c>
      <c r="KS17" s="606" t="str">
        <f>IF(KP17&lt;&gt;"",IF(ABS($F17-$G17)&gt;=PrSettings!$M$7,(ABS($F17-$G17-KM17+KN17)&lt;=1)*1,IF(AND(KP17,$F17=$G17,$F17&gt;=PrSettings!$M$6),(ABS(KM17-$F17)&lt;=1)*1,IF(AND(KP17,$F17+$G17&gt;=PrSettings!$M$8),(ABS(KM17-$F17)+ABS(KN17-$G17)&lt;=1)*1,""))),"")</f>
        <v/>
      </c>
      <c r="KT17" s="618"/>
      <c r="KV17" s="605">
        <f t="shared" si="23"/>
        <v>2</v>
      </c>
      <c r="KW17" s="646" t="str">
        <f>GrpB!$B$8</f>
        <v>Italien</v>
      </c>
      <c r="KX17" s="606">
        <f t="shared" si="173"/>
        <v>5</v>
      </c>
      <c r="KY17" s="646" t="str">
        <f>GrpB!$D$8</f>
        <v>Spanien</v>
      </c>
      <c r="KZ17" s="643"/>
      <c r="LA17" s="643"/>
      <c r="LB17" s="615"/>
      <c r="LC17" s="606" t="str">
        <f t="shared" si="174"/>
        <v/>
      </c>
      <c r="LD17" s="606" t="str">
        <f>IF((LC17&lt;&gt;""),IF(OR($F17&lt;&gt;$G17,PrSettings!$M$4="●"),(($F17-$G17)=(KZ17-LA17))*1,0),"")</f>
        <v/>
      </c>
      <c r="LE17" s="606" t="str">
        <f t="shared" si="175"/>
        <v/>
      </c>
      <c r="LF17" s="606" t="str">
        <f>IF(LC17&lt;&gt;"",IF(ABS($F17-$G17)&gt;=PrSettings!$M$7,(ABS($F17-$G17-KZ17+LA17)&lt;=1)*1,IF(AND(LC17,$F17=$G17,$F17&gt;=PrSettings!$M$6),(ABS(KZ17-$F17)&lt;=1)*1,IF(AND(LC17,$F17+$G17&gt;=PrSettings!$M$8),(ABS(KZ17-$F17)+ABS(LA17-$G17)&lt;=1)*1,""))),"")</f>
        <v/>
      </c>
      <c r="LG17" s="618"/>
      <c r="LI17" s="605">
        <f t="shared" si="24"/>
        <v>2</v>
      </c>
      <c r="LJ17" s="646" t="str">
        <f>GrpB!$B$8</f>
        <v>Italien</v>
      </c>
      <c r="LK17" s="606">
        <f t="shared" si="176"/>
        <v>5</v>
      </c>
      <c r="LL17" s="646" t="str">
        <f>GrpB!$D$8</f>
        <v>Spanien</v>
      </c>
      <c r="LM17" s="643"/>
      <c r="LN17" s="643"/>
      <c r="LO17" s="615"/>
      <c r="LP17" s="606" t="str">
        <f t="shared" si="177"/>
        <v/>
      </c>
      <c r="LQ17" s="606" t="str">
        <f>IF((LP17&lt;&gt;""),IF(OR($F17&lt;&gt;$G17,PrSettings!$M$4="●"),(($F17-$G17)=(LM17-LN17))*1,0),"")</f>
        <v/>
      </c>
      <c r="LR17" s="606" t="str">
        <f t="shared" si="178"/>
        <v/>
      </c>
      <c r="LS17" s="606" t="str">
        <f>IF(LP17&lt;&gt;"",IF(ABS($F17-$G17)&gt;=PrSettings!$M$7,(ABS($F17-$G17-LM17+LN17)&lt;=1)*1,IF(AND(LP17,$F17=$G17,$F17&gt;=PrSettings!$M$6),(ABS(LM17-$F17)&lt;=1)*1,IF(AND(LP17,$F17+$G17&gt;=PrSettings!$M$8),(ABS(LM17-$F17)+ABS(LN17-$G17)&lt;=1)*1,""))),"")</f>
        <v/>
      </c>
      <c r="LT17" s="618"/>
      <c r="LV17" s="605">
        <f t="shared" si="25"/>
        <v>2</v>
      </c>
      <c r="LW17" s="646" t="str">
        <f>GrpB!$B$8</f>
        <v>Italien</v>
      </c>
      <c r="LX17" s="606">
        <f t="shared" si="179"/>
        <v>5</v>
      </c>
      <c r="LY17" s="646" t="str">
        <f>GrpB!$D$8</f>
        <v>Spanien</v>
      </c>
      <c r="LZ17" s="643"/>
      <c r="MA17" s="643"/>
      <c r="MB17" s="615"/>
      <c r="MC17" s="606" t="str">
        <f t="shared" si="180"/>
        <v/>
      </c>
      <c r="MD17" s="606" t="str">
        <f>IF((MC17&lt;&gt;""),IF(OR($F17&lt;&gt;$G17,PrSettings!$M$4="●"),(($F17-$G17)=(LZ17-MA17))*1,0),"")</f>
        <v/>
      </c>
      <c r="ME17" s="606" t="str">
        <f t="shared" si="181"/>
        <v/>
      </c>
      <c r="MF17" s="606" t="str">
        <f>IF(MC17&lt;&gt;"",IF(ABS($F17-$G17)&gt;=PrSettings!$M$7,(ABS($F17-$G17-LZ17+MA17)&lt;=1)*1,IF(AND(MC17,$F17=$G17,$F17&gt;=PrSettings!$M$6),(ABS(LZ17-$F17)&lt;=1)*1,IF(AND(MC17,$F17+$G17&gt;=PrSettings!$M$8),(ABS(LZ17-$F17)+ABS(MA17-$G17)&lt;=1)*1,""))),"")</f>
        <v/>
      </c>
      <c r="MG17" s="618"/>
    </row>
    <row r="18" spans="2:345" x14ac:dyDescent="0.25">
      <c r="B18" s="605">
        <f>INDEX(Groups!$C$7:$C$25,MATCH(C18,Groups!$D$7:$D$25,0))</f>
        <v>13</v>
      </c>
      <c r="C18" s="646" t="str">
        <f>GrpB!$B$9</f>
        <v>Portugal</v>
      </c>
      <c r="D18" s="606">
        <f>INDEX(Groups!$C$7:$C$25,MATCH(E18,Groups!$D$7:$D$25,0))</f>
        <v>1</v>
      </c>
      <c r="E18" s="646" t="str">
        <f>GrpB!$D$9</f>
        <v>Belgien</v>
      </c>
      <c r="F18" s="649">
        <f>GrpB!$E$9</f>
        <v>1</v>
      </c>
      <c r="G18" s="650">
        <f>GrpB!$G$9</f>
        <v>2</v>
      </c>
      <c r="I18" s="605">
        <f t="shared" si="0"/>
        <v>13</v>
      </c>
      <c r="J18" s="646" t="str">
        <f>GrpB!$B$9</f>
        <v>Portugal</v>
      </c>
      <c r="K18" s="606">
        <f t="shared" si="104"/>
        <v>1</v>
      </c>
      <c r="L18" s="646" t="str">
        <f>GrpB!$D$9</f>
        <v>Belgien</v>
      </c>
      <c r="M18" s="643"/>
      <c r="N18" s="643"/>
      <c r="O18" s="616"/>
      <c r="P18" s="606" t="str">
        <f t="shared" si="105"/>
        <v/>
      </c>
      <c r="Q18" s="606" t="str">
        <f>IF((P18&lt;&gt;""),IF(OR($F18&lt;&gt;$G18,PrSettings!$M$4="●"),(($F18-$G18)=(M18-N18))*1,0),"")</f>
        <v/>
      </c>
      <c r="R18" s="606" t="str">
        <f t="shared" si="106"/>
        <v/>
      </c>
      <c r="S18" s="606" t="str">
        <f>IF(P18&lt;&gt;"",IF(ABS($F18-$G18)&gt;=PrSettings!$M$7,(ABS($F18-$G18-M18+N18)&lt;=1)*1,IF(AND(P18,$F18=$G18,$F18&gt;=PrSettings!$M$6),(ABS(M18-$F18)&lt;=1)*1,IF(AND(P18,$F18+$G18&gt;=PrSettings!$M$8),(ABS(M18-$F18)+ABS(N18-$G18)&lt;=1)*1,""))),"")</f>
        <v/>
      </c>
      <c r="T18" s="619"/>
      <c r="V18" s="605">
        <f t="shared" si="1"/>
        <v>13</v>
      </c>
      <c r="W18" s="646" t="str">
        <f>GrpB!$B$9</f>
        <v>Portugal</v>
      </c>
      <c r="X18" s="606">
        <f t="shared" si="107"/>
        <v>1</v>
      </c>
      <c r="Y18" s="646" t="str">
        <f>GrpB!$D$9</f>
        <v>Belgien</v>
      </c>
      <c r="Z18" s="643"/>
      <c r="AA18" s="643"/>
      <c r="AB18" s="616"/>
      <c r="AC18" s="606" t="str">
        <f t="shared" si="108"/>
        <v/>
      </c>
      <c r="AD18" s="606" t="str">
        <f>IF((AC18&lt;&gt;""),IF(OR($F18&lt;&gt;$G18,PrSettings!$M$4="●"),(($F18-$G18)=(Z18-AA18))*1,0),"")</f>
        <v/>
      </c>
      <c r="AE18" s="606" t="str">
        <f t="shared" si="109"/>
        <v/>
      </c>
      <c r="AF18" s="606" t="str">
        <f>IF(AC18&lt;&gt;"",IF(ABS($F18-$G18)&gt;=PrSettings!$M$7,(ABS($F18-$G18-Z18+AA18)&lt;=1)*1,IF(AND(AC18,$F18=$G18,$F18&gt;=PrSettings!$M$6),(ABS(Z18-$F18)&lt;=1)*1,IF(AND(AC18,$F18+$G18&gt;=PrSettings!$M$8),(ABS(Z18-$F18)+ABS(AA18-$G18)&lt;=1)*1,""))),"")</f>
        <v/>
      </c>
      <c r="AG18" s="619"/>
      <c r="AI18" s="605">
        <f t="shared" si="2"/>
        <v>13</v>
      </c>
      <c r="AJ18" s="646" t="str">
        <f>GrpB!$B$9</f>
        <v>Portugal</v>
      </c>
      <c r="AK18" s="606">
        <f t="shared" si="110"/>
        <v>1</v>
      </c>
      <c r="AL18" s="646" t="str">
        <f>GrpB!$D$9</f>
        <v>Belgien</v>
      </c>
      <c r="AM18" s="643"/>
      <c r="AN18" s="643"/>
      <c r="AO18" s="616"/>
      <c r="AP18" s="606" t="str">
        <f t="shared" si="111"/>
        <v/>
      </c>
      <c r="AQ18" s="606" t="str">
        <f>IF((AP18&lt;&gt;""),IF(OR($F18&lt;&gt;$G18,PrSettings!$M$4="●"),(($F18-$G18)=(AM18-AN18))*1,0),"")</f>
        <v/>
      </c>
      <c r="AR18" s="606" t="str">
        <f t="shared" si="112"/>
        <v/>
      </c>
      <c r="AS18" s="606" t="str">
        <f>IF(AP18&lt;&gt;"",IF(ABS($F18-$G18)&gt;=PrSettings!$M$7,(ABS($F18-$G18-AM18+AN18)&lt;=1)*1,IF(AND(AP18,$F18=$G18,$F18&gt;=PrSettings!$M$6),(ABS(AM18-$F18)&lt;=1)*1,IF(AND(AP18,$F18+$G18&gt;=PrSettings!$M$8),(ABS(AM18-$F18)+ABS(AN18-$G18)&lt;=1)*1,""))),"")</f>
        <v/>
      </c>
      <c r="AT18" s="619"/>
      <c r="AV18" s="605">
        <f t="shared" si="3"/>
        <v>13</v>
      </c>
      <c r="AW18" s="646" t="str">
        <f>GrpB!$B$9</f>
        <v>Portugal</v>
      </c>
      <c r="AX18" s="606">
        <f t="shared" si="113"/>
        <v>1</v>
      </c>
      <c r="AY18" s="646" t="str">
        <f>GrpB!$D$9</f>
        <v>Belgien</v>
      </c>
      <c r="AZ18" s="643"/>
      <c r="BA18" s="643"/>
      <c r="BB18" s="616"/>
      <c r="BC18" s="606" t="str">
        <f t="shared" si="114"/>
        <v/>
      </c>
      <c r="BD18" s="606" t="str">
        <f>IF((BC18&lt;&gt;""),IF(OR($F18&lt;&gt;$G18,PrSettings!$M$4="●"),(($F18-$G18)=(AZ18-BA18))*1,0),"")</f>
        <v/>
      </c>
      <c r="BE18" s="606" t="str">
        <f t="shared" si="115"/>
        <v/>
      </c>
      <c r="BF18" s="606" t="str">
        <f>IF(BC18&lt;&gt;"",IF(ABS($F18-$G18)&gt;=PrSettings!$M$7,(ABS($F18-$G18-AZ18+BA18)&lt;=1)*1,IF(AND(BC18,$F18=$G18,$F18&gt;=PrSettings!$M$6),(ABS(AZ18-$F18)&lt;=1)*1,IF(AND(BC18,$F18+$G18&gt;=PrSettings!$M$8),(ABS(AZ18-$F18)+ABS(BA18-$G18)&lt;=1)*1,""))),"")</f>
        <v/>
      </c>
      <c r="BG18" s="619"/>
      <c r="BI18" s="605">
        <f t="shared" si="4"/>
        <v>13</v>
      </c>
      <c r="BJ18" s="646" t="str">
        <f>GrpB!$B$9</f>
        <v>Portugal</v>
      </c>
      <c r="BK18" s="606">
        <f t="shared" si="116"/>
        <v>1</v>
      </c>
      <c r="BL18" s="646" t="str">
        <f>GrpB!$D$9</f>
        <v>Belgien</v>
      </c>
      <c r="BM18" s="643"/>
      <c r="BN18" s="643"/>
      <c r="BO18" s="616"/>
      <c r="BP18" s="606" t="str">
        <f t="shared" si="117"/>
        <v/>
      </c>
      <c r="BQ18" s="606" t="str">
        <f>IF((BP18&lt;&gt;""),IF(OR($F18&lt;&gt;$G18,PrSettings!$M$4="●"),(($F18-$G18)=(BM18-BN18))*1,0),"")</f>
        <v/>
      </c>
      <c r="BR18" s="606" t="str">
        <f t="shared" si="118"/>
        <v/>
      </c>
      <c r="BS18" s="606" t="str">
        <f>IF(BP18&lt;&gt;"",IF(ABS($F18-$G18)&gt;=PrSettings!$M$7,(ABS($F18-$G18-BM18+BN18)&lt;=1)*1,IF(AND(BP18,$F18=$G18,$F18&gt;=PrSettings!$M$6),(ABS(BM18-$F18)&lt;=1)*1,IF(AND(BP18,$F18+$G18&gt;=PrSettings!$M$8),(ABS(BM18-$F18)+ABS(BN18-$G18)&lt;=1)*1,""))),"")</f>
        <v/>
      </c>
      <c r="BT18" s="619"/>
      <c r="BV18" s="605">
        <f t="shared" si="5"/>
        <v>13</v>
      </c>
      <c r="BW18" s="646" t="str">
        <f>GrpB!$B$9</f>
        <v>Portugal</v>
      </c>
      <c r="BX18" s="606">
        <f t="shared" si="119"/>
        <v>1</v>
      </c>
      <c r="BY18" s="646" t="str">
        <f>GrpB!$D$9</f>
        <v>Belgien</v>
      </c>
      <c r="BZ18" s="643"/>
      <c r="CA18" s="643"/>
      <c r="CB18" s="616"/>
      <c r="CC18" s="606" t="str">
        <f t="shared" si="120"/>
        <v/>
      </c>
      <c r="CD18" s="606" t="str">
        <f>IF((CC18&lt;&gt;""),IF(OR($F18&lt;&gt;$G18,PrSettings!$M$4="●"),(($F18-$G18)=(BZ18-CA18))*1,0),"")</f>
        <v/>
      </c>
      <c r="CE18" s="606" t="str">
        <f t="shared" si="121"/>
        <v/>
      </c>
      <c r="CF18" s="606" t="str">
        <f>IF(CC18&lt;&gt;"",IF(ABS($F18-$G18)&gt;=PrSettings!$M$7,(ABS($F18-$G18-BZ18+CA18)&lt;=1)*1,IF(AND(CC18,$F18=$G18,$F18&gt;=PrSettings!$M$6),(ABS(BZ18-$F18)&lt;=1)*1,IF(AND(CC18,$F18+$G18&gt;=PrSettings!$M$8),(ABS(BZ18-$F18)+ABS(CA18-$G18)&lt;=1)*1,""))),"")</f>
        <v/>
      </c>
      <c r="CG18" s="619"/>
      <c r="CI18" s="605">
        <f t="shared" si="6"/>
        <v>13</v>
      </c>
      <c r="CJ18" s="646" t="str">
        <f>GrpB!$B$9</f>
        <v>Portugal</v>
      </c>
      <c r="CK18" s="606">
        <f t="shared" si="122"/>
        <v>1</v>
      </c>
      <c r="CL18" s="646" t="str">
        <f>GrpB!$D$9</f>
        <v>Belgien</v>
      </c>
      <c r="CM18" s="643"/>
      <c r="CN18" s="643"/>
      <c r="CO18" s="616"/>
      <c r="CP18" s="606" t="str">
        <f t="shared" si="123"/>
        <v/>
      </c>
      <c r="CQ18" s="606" t="str">
        <f>IF((CP18&lt;&gt;""),IF(OR($F18&lt;&gt;$G18,PrSettings!$M$4="●"),(($F18-$G18)=(CM18-CN18))*1,0),"")</f>
        <v/>
      </c>
      <c r="CR18" s="606" t="str">
        <f t="shared" si="124"/>
        <v/>
      </c>
      <c r="CS18" s="606" t="str">
        <f>IF(CP18&lt;&gt;"",IF(ABS($F18-$G18)&gt;=PrSettings!$M$7,(ABS($F18-$G18-CM18+CN18)&lt;=1)*1,IF(AND(CP18,$F18=$G18,$F18&gt;=PrSettings!$M$6),(ABS(CM18-$F18)&lt;=1)*1,IF(AND(CP18,$F18+$G18&gt;=PrSettings!$M$8),(ABS(CM18-$F18)+ABS(CN18-$G18)&lt;=1)*1,""))),"")</f>
        <v/>
      </c>
      <c r="CT18" s="619"/>
      <c r="CV18" s="605">
        <f t="shared" si="7"/>
        <v>13</v>
      </c>
      <c r="CW18" s="646" t="str">
        <f>GrpB!$B$9</f>
        <v>Portugal</v>
      </c>
      <c r="CX18" s="606">
        <f t="shared" si="125"/>
        <v>1</v>
      </c>
      <c r="CY18" s="646" t="str">
        <f>GrpB!$D$9</f>
        <v>Belgien</v>
      </c>
      <c r="CZ18" s="643"/>
      <c r="DA18" s="643"/>
      <c r="DB18" s="616"/>
      <c r="DC18" s="606" t="str">
        <f t="shared" si="126"/>
        <v/>
      </c>
      <c r="DD18" s="606" t="str">
        <f>IF((DC18&lt;&gt;""),IF(OR($F18&lt;&gt;$G18,PrSettings!$M$4="●"),(($F18-$G18)=(CZ18-DA18))*1,0),"")</f>
        <v/>
      </c>
      <c r="DE18" s="606" t="str">
        <f t="shared" si="127"/>
        <v/>
      </c>
      <c r="DF18" s="606" t="str">
        <f>IF(DC18&lt;&gt;"",IF(ABS($F18-$G18)&gt;=PrSettings!$M$7,(ABS($F18-$G18-CZ18+DA18)&lt;=1)*1,IF(AND(DC18,$F18=$G18,$F18&gt;=PrSettings!$M$6),(ABS(CZ18-$F18)&lt;=1)*1,IF(AND(DC18,$F18+$G18&gt;=PrSettings!$M$8),(ABS(CZ18-$F18)+ABS(DA18-$G18)&lt;=1)*1,""))),"")</f>
        <v/>
      </c>
      <c r="DG18" s="619"/>
      <c r="DI18" s="605">
        <f t="shared" si="8"/>
        <v>13</v>
      </c>
      <c r="DJ18" s="646" t="str">
        <f>GrpB!$B$9</f>
        <v>Portugal</v>
      </c>
      <c r="DK18" s="606">
        <f t="shared" si="128"/>
        <v>1</v>
      </c>
      <c r="DL18" s="646" t="str">
        <f>GrpB!$D$9</f>
        <v>Belgien</v>
      </c>
      <c r="DM18" s="643"/>
      <c r="DN18" s="643"/>
      <c r="DO18" s="616"/>
      <c r="DP18" s="606" t="str">
        <f t="shared" si="129"/>
        <v/>
      </c>
      <c r="DQ18" s="606" t="str">
        <f>IF((DP18&lt;&gt;""),IF(OR($F18&lt;&gt;$G18,PrSettings!$M$4="●"),(($F18-$G18)=(DM18-DN18))*1,0),"")</f>
        <v/>
      </c>
      <c r="DR18" s="606" t="str">
        <f t="shared" si="130"/>
        <v/>
      </c>
      <c r="DS18" s="606" t="str">
        <f>IF(DP18&lt;&gt;"",IF(ABS($F18-$G18)&gt;=PrSettings!$M$7,(ABS($F18-$G18-DM18+DN18)&lt;=1)*1,IF(AND(DP18,$F18=$G18,$F18&gt;=PrSettings!$M$6),(ABS(DM18-$F18)&lt;=1)*1,IF(AND(DP18,$F18+$G18&gt;=PrSettings!$M$8),(ABS(DM18-$F18)+ABS(DN18-$G18)&lt;=1)*1,""))),"")</f>
        <v/>
      </c>
      <c r="DT18" s="619"/>
      <c r="DV18" s="605">
        <f t="shared" si="9"/>
        <v>13</v>
      </c>
      <c r="DW18" s="646" t="str">
        <f>GrpB!$B$9</f>
        <v>Portugal</v>
      </c>
      <c r="DX18" s="606">
        <f t="shared" si="131"/>
        <v>1</v>
      </c>
      <c r="DY18" s="646" t="str">
        <f>GrpB!$D$9</f>
        <v>Belgien</v>
      </c>
      <c r="DZ18" s="643"/>
      <c r="EA18" s="643"/>
      <c r="EB18" s="616"/>
      <c r="EC18" s="606" t="str">
        <f t="shared" si="132"/>
        <v/>
      </c>
      <c r="ED18" s="606" t="str">
        <f>IF((EC18&lt;&gt;""),IF(OR($F18&lt;&gt;$G18,PrSettings!$M$4="●"),(($F18-$G18)=(DZ18-EA18))*1,0),"")</f>
        <v/>
      </c>
      <c r="EE18" s="606" t="str">
        <f t="shared" si="133"/>
        <v/>
      </c>
      <c r="EF18" s="606" t="str">
        <f>IF(EC18&lt;&gt;"",IF(ABS($F18-$G18)&gt;=PrSettings!$M$7,(ABS($F18-$G18-DZ18+EA18)&lt;=1)*1,IF(AND(EC18,$F18=$G18,$F18&gt;=PrSettings!$M$6),(ABS(DZ18-$F18)&lt;=1)*1,IF(AND(EC18,$F18+$G18&gt;=PrSettings!$M$8),(ABS(DZ18-$F18)+ABS(EA18-$G18)&lt;=1)*1,""))),"")</f>
        <v/>
      </c>
      <c r="EG18" s="619"/>
      <c r="EI18" s="605">
        <f t="shared" si="10"/>
        <v>13</v>
      </c>
      <c r="EJ18" s="646" t="str">
        <f>GrpB!$B$9</f>
        <v>Portugal</v>
      </c>
      <c r="EK18" s="606">
        <f t="shared" si="134"/>
        <v>1</v>
      </c>
      <c r="EL18" s="646" t="str">
        <f>GrpB!$D$9</f>
        <v>Belgien</v>
      </c>
      <c r="EM18" s="643"/>
      <c r="EN18" s="643"/>
      <c r="EO18" s="616"/>
      <c r="EP18" s="606" t="str">
        <f t="shared" si="135"/>
        <v/>
      </c>
      <c r="EQ18" s="606" t="str">
        <f>IF((EP18&lt;&gt;""),IF(OR($F18&lt;&gt;$G18,PrSettings!$M$4="●"),(($F18-$G18)=(EM18-EN18))*1,0),"")</f>
        <v/>
      </c>
      <c r="ER18" s="606" t="str">
        <f t="shared" si="136"/>
        <v/>
      </c>
      <c r="ES18" s="606" t="str">
        <f>IF(EP18&lt;&gt;"",IF(ABS($F18-$G18)&gt;=PrSettings!$M$7,(ABS($F18-$G18-EM18+EN18)&lt;=1)*1,IF(AND(EP18,$F18=$G18,$F18&gt;=PrSettings!$M$6),(ABS(EM18-$F18)&lt;=1)*1,IF(AND(EP18,$F18+$G18&gt;=PrSettings!$M$8),(ABS(EM18-$F18)+ABS(EN18-$G18)&lt;=1)*1,""))),"")</f>
        <v/>
      </c>
      <c r="ET18" s="619"/>
      <c r="EV18" s="605">
        <f t="shared" si="11"/>
        <v>13</v>
      </c>
      <c r="EW18" s="646" t="str">
        <f>GrpB!$B$9</f>
        <v>Portugal</v>
      </c>
      <c r="EX18" s="606">
        <f t="shared" si="137"/>
        <v>1</v>
      </c>
      <c r="EY18" s="646" t="str">
        <f>GrpB!$D$9</f>
        <v>Belgien</v>
      </c>
      <c r="EZ18" s="643"/>
      <c r="FA18" s="643"/>
      <c r="FB18" s="616"/>
      <c r="FC18" s="606" t="str">
        <f t="shared" si="138"/>
        <v/>
      </c>
      <c r="FD18" s="606" t="str">
        <f>IF((FC18&lt;&gt;""),IF(OR($F18&lt;&gt;$G18,PrSettings!$M$4="●"),(($F18-$G18)=(EZ18-FA18))*1,0),"")</f>
        <v/>
      </c>
      <c r="FE18" s="606" t="str">
        <f t="shared" si="139"/>
        <v/>
      </c>
      <c r="FF18" s="606" t="str">
        <f>IF(FC18&lt;&gt;"",IF(ABS($F18-$G18)&gt;=PrSettings!$M$7,(ABS($F18-$G18-EZ18+FA18)&lt;=1)*1,IF(AND(FC18,$F18=$G18,$F18&gt;=PrSettings!$M$6),(ABS(EZ18-$F18)&lt;=1)*1,IF(AND(FC18,$F18+$G18&gt;=PrSettings!$M$8),(ABS(EZ18-$F18)+ABS(FA18-$G18)&lt;=1)*1,""))),"")</f>
        <v/>
      </c>
      <c r="FG18" s="619"/>
      <c r="FI18" s="605">
        <f t="shared" si="12"/>
        <v>13</v>
      </c>
      <c r="FJ18" s="646" t="str">
        <f>GrpB!$B$9</f>
        <v>Portugal</v>
      </c>
      <c r="FK18" s="606">
        <f t="shared" si="140"/>
        <v>1</v>
      </c>
      <c r="FL18" s="646" t="str">
        <f>GrpB!$D$9</f>
        <v>Belgien</v>
      </c>
      <c r="FM18" s="643"/>
      <c r="FN18" s="643"/>
      <c r="FO18" s="616"/>
      <c r="FP18" s="606" t="str">
        <f t="shared" si="141"/>
        <v/>
      </c>
      <c r="FQ18" s="606" t="str">
        <f>IF((FP18&lt;&gt;""),IF(OR($F18&lt;&gt;$G18,PrSettings!$M$4="●"),(($F18-$G18)=(FM18-FN18))*1,0),"")</f>
        <v/>
      </c>
      <c r="FR18" s="606" t="str">
        <f t="shared" si="142"/>
        <v/>
      </c>
      <c r="FS18" s="606" t="str">
        <f>IF(FP18&lt;&gt;"",IF(ABS($F18-$G18)&gt;=PrSettings!$M$7,(ABS($F18-$G18-FM18+FN18)&lt;=1)*1,IF(AND(FP18,$F18=$G18,$F18&gt;=PrSettings!$M$6),(ABS(FM18-$F18)&lt;=1)*1,IF(AND(FP18,$F18+$G18&gt;=PrSettings!$M$8),(ABS(FM18-$F18)+ABS(FN18-$G18)&lt;=1)*1,""))),"")</f>
        <v/>
      </c>
      <c r="FT18" s="619"/>
      <c r="FV18" s="605">
        <f t="shared" si="13"/>
        <v>13</v>
      </c>
      <c r="FW18" s="646" t="str">
        <f>GrpB!$B$9</f>
        <v>Portugal</v>
      </c>
      <c r="FX18" s="606">
        <f t="shared" si="143"/>
        <v>1</v>
      </c>
      <c r="FY18" s="646" t="str">
        <f>GrpB!$D$9</f>
        <v>Belgien</v>
      </c>
      <c r="FZ18" s="643"/>
      <c r="GA18" s="643"/>
      <c r="GB18" s="616"/>
      <c r="GC18" s="606" t="str">
        <f t="shared" si="144"/>
        <v/>
      </c>
      <c r="GD18" s="606" t="str">
        <f>IF((GC18&lt;&gt;""),IF(OR($F18&lt;&gt;$G18,PrSettings!$M$4="●"),(($F18-$G18)=(FZ18-GA18))*1,0),"")</f>
        <v/>
      </c>
      <c r="GE18" s="606" t="str">
        <f t="shared" si="145"/>
        <v/>
      </c>
      <c r="GF18" s="606" t="str">
        <f>IF(GC18&lt;&gt;"",IF(ABS($F18-$G18)&gt;=PrSettings!$M$7,(ABS($F18-$G18-FZ18+GA18)&lt;=1)*1,IF(AND(GC18,$F18=$G18,$F18&gt;=PrSettings!$M$6),(ABS(FZ18-$F18)&lt;=1)*1,IF(AND(GC18,$F18+$G18&gt;=PrSettings!$M$8),(ABS(FZ18-$F18)+ABS(GA18-$G18)&lt;=1)*1,""))),"")</f>
        <v/>
      </c>
      <c r="GG18" s="619"/>
      <c r="GI18" s="605">
        <f t="shared" si="14"/>
        <v>13</v>
      </c>
      <c r="GJ18" s="646" t="str">
        <f>GrpB!$B$9</f>
        <v>Portugal</v>
      </c>
      <c r="GK18" s="606">
        <f t="shared" si="146"/>
        <v>1</v>
      </c>
      <c r="GL18" s="646" t="str">
        <f>GrpB!$D$9</f>
        <v>Belgien</v>
      </c>
      <c r="GM18" s="643"/>
      <c r="GN18" s="643"/>
      <c r="GO18" s="616"/>
      <c r="GP18" s="606" t="str">
        <f t="shared" si="147"/>
        <v/>
      </c>
      <c r="GQ18" s="606" t="str">
        <f>IF((GP18&lt;&gt;""),IF(OR($F18&lt;&gt;$G18,PrSettings!$M$4="●"),(($F18-$G18)=(GM18-GN18))*1,0),"")</f>
        <v/>
      </c>
      <c r="GR18" s="606" t="str">
        <f t="shared" si="148"/>
        <v/>
      </c>
      <c r="GS18" s="606" t="str">
        <f>IF(GP18&lt;&gt;"",IF(ABS($F18-$G18)&gt;=PrSettings!$M$7,(ABS($F18-$G18-GM18+GN18)&lt;=1)*1,IF(AND(GP18,$F18=$G18,$F18&gt;=PrSettings!$M$6),(ABS(GM18-$F18)&lt;=1)*1,IF(AND(GP18,$F18+$G18&gt;=PrSettings!$M$8),(ABS(GM18-$F18)+ABS(GN18-$G18)&lt;=1)*1,""))),"")</f>
        <v/>
      </c>
      <c r="GT18" s="619"/>
      <c r="GV18" s="605">
        <f t="shared" si="15"/>
        <v>13</v>
      </c>
      <c r="GW18" s="646" t="str">
        <f>GrpB!$B$9</f>
        <v>Portugal</v>
      </c>
      <c r="GX18" s="606">
        <f t="shared" si="149"/>
        <v>1</v>
      </c>
      <c r="GY18" s="646" t="str">
        <f>GrpB!$D$9</f>
        <v>Belgien</v>
      </c>
      <c r="GZ18" s="643"/>
      <c r="HA18" s="643"/>
      <c r="HB18" s="616"/>
      <c r="HC18" s="606" t="str">
        <f t="shared" si="150"/>
        <v/>
      </c>
      <c r="HD18" s="606" t="str">
        <f>IF((HC18&lt;&gt;""),IF(OR($F18&lt;&gt;$G18,PrSettings!$M$4="●"),(($F18-$G18)=(GZ18-HA18))*1,0),"")</f>
        <v/>
      </c>
      <c r="HE18" s="606" t="str">
        <f t="shared" si="151"/>
        <v/>
      </c>
      <c r="HF18" s="606" t="str">
        <f>IF(HC18&lt;&gt;"",IF(ABS($F18-$G18)&gt;=PrSettings!$M$7,(ABS($F18-$G18-GZ18+HA18)&lt;=1)*1,IF(AND(HC18,$F18=$G18,$F18&gt;=PrSettings!$M$6),(ABS(GZ18-$F18)&lt;=1)*1,IF(AND(HC18,$F18+$G18&gt;=PrSettings!$M$8),(ABS(GZ18-$F18)+ABS(HA18-$G18)&lt;=1)*1,""))),"")</f>
        <v/>
      </c>
      <c r="HG18" s="619"/>
      <c r="HI18" s="605">
        <f t="shared" si="16"/>
        <v>13</v>
      </c>
      <c r="HJ18" s="646" t="str">
        <f>GrpB!$B$9</f>
        <v>Portugal</v>
      </c>
      <c r="HK18" s="606">
        <f t="shared" si="152"/>
        <v>1</v>
      </c>
      <c r="HL18" s="646" t="str">
        <f>GrpB!$D$9</f>
        <v>Belgien</v>
      </c>
      <c r="HM18" s="643"/>
      <c r="HN18" s="643"/>
      <c r="HO18" s="616"/>
      <c r="HP18" s="606" t="str">
        <f t="shared" si="153"/>
        <v/>
      </c>
      <c r="HQ18" s="606" t="str">
        <f>IF((HP18&lt;&gt;""),IF(OR($F18&lt;&gt;$G18,PrSettings!$M$4="●"),(($F18-$G18)=(HM18-HN18))*1,0),"")</f>
        <v/>
      </c>
      <c r="HR18" s="606" t="str">
        <f t="shared" si="154"/>
        <v/>
      </c>
      <c r="HS18" s="606" t="str">
        <f>IF(HP18&lt;&gt;"",IF(ABS($F18-$G18)&gt;=PrSettings!$M$7,(ABS($F18-$G18-HM18+HN18)&lt;=1)*1,IF(AND(HP18,$F18=$G18,$F18&gt;=PrSettings!$M$6),(ABS(HM18-$F18)&lt;=1)*1,IF(AND(HP18,$F18+$G18&gt;=PrSettings!$M$8),(ABS(HM18-$F18)+ABS(HN18-$G18)&lt;=1)*1,""))),"")</f>
        <v/>
      </c>
      <c r="HT18" s="619"/>
      <c r="HV18" s="605">
        <f t="shared" si="17"/>
        <v>13</v>
      </c>
      <c r="HW18" s="646" t="str">
        <f>GrpB!$B$9</f>
        <v>Portugal</v>
      </c>
      <c r="HX18" s="606">
        <f t="shared" si="155"/>
        <v>1</v>
      </c>
      <c r="HY18" s="646" t="str">
        <f>GrpB!$D$9</f>
        <v>Belgien</v>
      </c>
      <c r="HZ18" s="643"/>
      <c r="IA18" s="643"/>
      <c r="IB18" s="616"/>
      <c r="IC18" s="606" t="str">
        <f t="shared" si="156"/>
        <v/>
      </c>
      <c r="ID18" s="606" t="str">
        <f>IF((IC18&lt;&gt;""),IF(OR($F18&lt;&gt;$G18,PrSettings!$M$4="●"),(($F18-$G18)=(HZ18-IA18))*1,0),"")</f>
        <v/>
      </c>
      <c r="IE18" s="606" t="str">
        <f t="shared" si="157"/>
        <v/>
      </c>
      <c r="IF18" s="606" t="str">
        <f>IF(IC18&lt;&gt;"",IF(ABS($F18-$G18)&gt;=PrSettings!$M$7,(ABS($F18-$G18-HZ18+IA18)&lt;=1)*1,IF(AND(IC18,$F18=$G18,$F18&gt;=PrSettings!$M$6),(ABS(HZ18-$F18)&lt;=1)*1,IF(AND(IC18,$F18+$G18&gt;=PrSettings!$M$8),(ABS(HZ18-$F18)+ABS(IA18-$G18)&lt;=1)*1,""))),"")</f>
        <v/>
      </c>
      <c r="IG18" s="619"/>
      <c r="II18" s="605">
        <f t="shared" si="18"/>
        <v>13</v>
      </c>
      <c r="IJ18" s="646" t="str">
        <f>GrpB!$B$9</f>
        <v>Portugal</v>
      </c>
      <c r="IK18" s="606">
        <f t="shared" si="158"/>
        <v>1</v>
      </c>
      <c r="IL18" s="646" t="str">
        <f>GrpB!$D$9</f>
        <v>Belgien</v>
      </c>
      <c r="IM18" s="643"/>
      <c r="IN18" s="643"/>
      <c r="IO18" s="616"/>
      <c r="IP18" s="606" t="str">
        <f t="shared" si="159"/>
        <v/>
      </c>
      <c r="IQ18" s="606" t="str">
        <f>IF((IP18&lt;&gt;""),IF(OR($F18&lt;&gt;$G18,PrSettings!$M$4="●"),(($F18-$G18)=(IM18-IN18))*1,0),"")</f>
        <v/>
      </c>
      <c r="IR18" s="606" t="str">
        <f t="shared" si="160"/>
        <v/>
      </c>
      <c r="IS18" s="606" t="str">
        <f>IF(IP18&lt;&gt;"",IF(ABS($F18-$G18)&gt;=PrSettings!$M$7,(ABS($F18-$G18-IM18+IN18)&lt;=1)*1,IF(AND(IP18,$F18=$G18,$F18&gt;=PrSettings!$M$6),(ABS(IM18-$F18)&lt;=1)*1,IF(AND(IP18,$F18+$G18&gt;=PrSettings!$M$8),(ABS(IM18-$F18)+ABS(IN18-$G18)&lt;=1)*1,""))),"")</f>
        <v/>
      </c>
      <c r="IT18" s="619"/>
      <c r="IV18" s="605">
        <f t="shared" si="19"/>
        <v>13</v>
      </c>
      <c r="IW18" s="646" t="str">
        <f>GrpB!$B$9</f>
        <v>Portugal</v>
      </c>
      <c r="IX18" s="606">
        <f t="shared" si="161"/>
        <v>1</v>
      </c>
      <c r="IY18" s="646" t="str">
        <f>GrpB!$D$9</f>
        <v>Belgien</v>
      </c>
      <c r="IZ18" s="643"/>
      <c r="JA18" s="643"/>
      <c r="JB18" s="616"/>
      <c r="JC18" s="606" t="str">
        <f t="shared" si="162"/>
        <v/>
      </c>
      <c r="JD18" s="606" t="str">
        <f>IF((JC18&lt;&gt;""),IF(OR($F18&lt;&gt;$G18,PrSettings!$M$4="●"),(($F18-$G18)=(IZ18-JA18))*1,0),"")</f>
        <v/>
      </c>
      <c r="JE18" s="606" t="str">
        <f t="shared" si="163"/>
        <v/>
      </c>
      <c r="JF18" s="606" t="str">
        <f>IF(JC18&lt;&gt;"",IF(ABS($F18-$G18)&gt;=PrSettings!$M$7,(ABS($F18-$G18-IZ18+JA18)&lt;=1)*1,IF(AND(JC18,$F18=$G18,$F18&gt;=PrSettings!$M$6),(ABS(IZ18-$F18)&lt;=1)*1,IF(AND(JC18,$F18+$G18&gt;=PrSettings!$M$8),(ABS(IZ18-$F18)+ABS(JA18-$G18)&lt;=1)*1,""))),"")</f>
        <v/>
      </c>
      <c r="JG18" s="619"/>
      <c r="JI18" s="605">
        <f t="shared" si="20"/>
        <v>13</v>
      </c>
      <c r="JJ18" s="646" t="str">
        <f>GrpB!$B$9</f>
        <v>Portugal</v>
      </c>
      <c r="JK18" s="606">
        <f t="shared" si="164"/>
        <v>1</v>
      </c>
      <c r="JL18" s="646" t="str">
        <f>GrpB!$D$9</f>
        <v>Belgien</v>
      </c>
      <c r="JM18" s="643"/>
      <c r="JN18" s="643"/>
      <c r="JO18" s="616"/>
      <c r="JP18" s="606" t="str">
        <f t="shared" si="165"/>
        <v/>
      </c>
      <c r="JQ18" s="606" t="str">
        <f>IF((JP18&lt;&gt;""),IF(OR($F18&lt;&gt;$G18,PrSettings!$M$4="●"),(($F18-$G18)=(JM18-JN18))*1,0),"")</f>
        <v/>
      </c>
      <c r="JR18" s="606" t="str">
        <f t="shared" si="166"/>
        <v/>
      </c>
      <c r="JS18" s="606" t="str">
        <f>IF(JP18&lt;&gt;"",IF(ABS($F18-$G18)&gt;=PrSettings!$M$7,(ABS($F18-$G18-JM18+JN18)&lt;=1)*1,IF(AND(JP18,$F18=$G18,$F18&gt;=PrSettings!$M$6),(ABS(JM18-$F18)&lt;=1)*1,IF(AND(JP18,$F18+$G18&gt;=PrSettings!$M$8),(ABS(JM18-$F18)+ABS(JN18-$G18)&lt;=1)*1,""))),"")</f>
        <v/>
      </c>
      <c r="JT18" s="619"/>
      <c r="JV18" s="605">
        <f t="shared" si="21"/>
        <v>13</v>
      </c>
      <c r="JW18" s="646" t="str">
        <f>GrpB!$B$9</f>
        <v>Portugal</v>
      </c>
      <c r="JX18" s="606">
        <f t="shared" si="167"/>
        <v>1</v>
      </c>
      <c r="JY18" s="646" t="str">
        <f>GrpB!$D$9</f>
        <v>Belgien</v>
      </c>
      <c r="JZ18" s="643"/>
      <c r="KA18" s="643"/>
      <c r="KB18" s="616"/>
      <c r="KC18" s="606" t="str">
        <f t="shared" si="168"/>
        <v/>
      </c>
      <c r="KD18" s="606" t="str">
        <f>IF((KC18&lt;&gt;""),IF(OR($F18&lt;&gt;$G18,PrSettings!$M$4="●"),(($F18-$G18)=(JZ18-KA18))*1,0),"")</f>
        <v/>
      </c>
      <c r="KE18" s="606" t="str">
        <f t="shared" si="169"/>
        <v/>
      </c>
      <c r="KF18" s="606" t="str">
        <f>IF(KC18&lt;&gt;"",IF(ABS($F18-$G18)&gt;=PrSettings!$M$7,(ABS($F18-$G18-JZ18+KA18)&lt;=1)*1,IF(AND(KC18,$F18=$G18,$F18&gt;=PrSettings!$M$6),(ABS(JZ18-$F18)&lt;=1)*1,IF(AND(KC18,$F18+$G18&gt;=PrSettings!$M$8),(ABS(JZ18-$F18)+ABS(KA18-$G18)&lt;=1)*1,""))),"")</f>
        <v/>
      </c>
      <c r="KG18" s="619"/>
      <c r="KI18" s="605">
        <f t="shared" si="22"/>
        <v>13</v>
      </c>
      <c r="KJ18" s="646" t="str">
        <f>GrpB!$B$9</f>
        <v>Portugal</v>
      </c>
      <c r="KK18" s="606">
        <f t="shared" si="170"/>
        <v>1</v>
      </c>
      <c r="KL18" s="646" t="str">
        <f>GrpB!$D$9</f>
        <v>Belgien</v>
      </c>
      <c r="KM18" s="643"/>
      <c r="KN18" s="643"/>
      <c r="KO18" s="616"/>
      <c r="KP18" s="606" t="str">
        <f t="shared" si="171"/>
        <v/>
      </c>
      <c r="KQ18" s="606" t="str">
        <f>IF((KP18&lt;&gt;""),IF(OR($F18&lt;&gt;$G18,PrSettings!$M$4="●"),(($F18-$G18)=(KM18-KN18))*1,0),"")</f>
        <v/>
      </c>
      <c r="KR18" s="606" t="str">
        <f t="shared" si="172"/>
        <v/>
      </c>
      <c r="KS18" s="606" t="str">
        <f>IF(KP18&lt;&gt;"",IF(ABS($F18-$G18)&gt;=PrSettings!$M$7,(ABS($F18-$G18-KM18+KN18)&lt;=1)*1,IF(AND(KP18,$F18=$G18,$F18&gt;=PrSettings!$M$6),(ABS(KM18-$F18)&lt;=1)*1,IF(AND(KP18,$F18+$G18&gt;=PrSettings!$M$8),(ABS(KM18-$F18)+ABS(KN18-$G18)&lt;=1)*1,""))),"")</f>
        <v/>
      </c>
      <c r="KT18" s="619"/>
      <c r="KV18" s="605">
        <f t="shared" si="23"/>
        <v>13</v>
      </c>
      <c r="KW18" s="646" t="str">
        <f>GrpB!$B$9</f>
        <v>Portugal</v>
      </c>
      <c r="KX18" s="606">
        <f t="shared" si="173"/>
        <v>1</v>
      </c>
      <c r="KY18" s="646" t="str">
        <f>GrpB!$D$9</f>
        <v>Belgien</v>
      </c>
      <c r="KZ18" s="643"/>
      <c r="LA18" s="643"/>
      <c r="LB18" s="616"/>
      <c r="LC18" s="606" t="str">
        <f t="shared" si="174"/>
        <v/>
      </c>
      <c r="LD18" s="606" t="str">
        <f>IF((LC18&lt;&gt;""),IF(OR($F18&lt;&gt;$G18,PrSettings!$M$4="●"),(($F18-$G18)=(KZ18-LA18))*1,0),"")</f>
        <v/>
      </c>
      <c r="LE18" s="606" t="str">
        <f t="shared" si="175"/>
        <v/>
      </c>
      <c r="LF18" s="606" t="str">
        <f>IF(LC18&lt;&gt;"",IF(ABS($F18-$G18)&gt;=PrSettings!$M$7,(ABS($F18-$G18-KZ18+LA18)&lt;=1)*1,IF(AND(LC18,$F18=$G18,$F18&gt;=PrSettings!$M$6),(ABS(KZ18-$F18)&lt;=1)*1,IF(AND(LC18,$F18+$G18&gt;=PrSettings!$M$8),(ABS(KZ18-$F18)+ABS(LA18-$G18)&lt;=1)*1,""))),"")</f>
        <v/>
      </c>
      <c r="LG18" s="619"/>
      <c r="LI18" s="605">
        <f t="shared" si="24"/>
        <v>13</v>
      </c>
      <c r="LJ18" s="646" t="str">
        <f>GrpB!$B$9</f>
        <v>Portugal</v>
      </c>
      <c r="LK18" s="606">
        <f t="shared" si="176"/>
        <v>1</v>
      </c>
      <c r="LL18" s="646" t="str">
        <f>GrpB!$D$9</f>
        <v>Belgien</v>
      </c>
      <c r="LM18" s="643"/>
      <c r="LN18" s="643"/>
      <c r="LO18" s="616"/>
      <c r="LP18" s="606" t="str">
        <f t="shared" si="177"/>
        <v/>
      </c>
      <c r="LQ18" s="606" t="str">
        <f>IF((LP18&lt;&gt;""),IF(OR($F18&lt;&gt;$G18,PrSettings!$M$4="●"),(($F18-$G18)=(LM18-LN18))*1,0),"")</f>
        <v/>
      </c>
      <c r="LR18" s="606" t="str">
        <f t="shared" si="178"/>
        <v/>
      </c>
      <c r="LS18" s="606" t="str">
        <f>IF(LP18&lt;&gt;"",IF(ABS($F18-$G18)&gt;=PrSettings!$M$7,(ABS($F18-$G18-LM18+LN18)&lt;=1)*1,IF(AND(LP18,$F18=$G18,$F18&gt;=PrSettings!$M$6),(ABS(LM18-$F18)&lt;=1)*1,IF(AND(LP18,$F18+$G18&gt;=PrSettings!$M$8),(ABS(LM18-$F18)+ABS(LN18-$G18)&lt;=1)*1,""))),"")</f>
        <v/>
      </c>
      <c r="LT18" s="619"/>
      <c r="LV18" s="605">
        <f t="shared" si="25"/>
        <v>13</v>
      </c>
      <c r="LW18" s="646" t="str">
        <f>GrpB!$B$9</f>
        <v>Portugal</v>
      </c>
      <c r="LX18" s="606">
        <f t="shared" si="179"/>
        <v>1</v>
      </c>
      <c r="LY18" s="646" t="str">
        <f>GrpB!$D$9</f>
        <v>Belgien</v>
      </c>
      <c r="LZ18" s="643"/>
      <c r="MA18" s="643"/>
      <c r="MB18" s="616"/>
      <c r="MC18" s="606" t="str">
        <f t="shared" si="180"/>
        <v/>
      </c>
      <c r="MD18" s="606" t="str">
        <f>IF((MC18&lt;&gt;""),IF(OR($F18&lt;&gt;$G18,PrSettings!$M$4="●"),(($F18-$G18)=(LZ18-MA18))*1,0),"")</f>
        <v/>
      </c>
      <c r="ME18" s="606" t="str">
        <f t="shared" si="181"/>
        <v/>
      </c>
      <c r="MF18" s="606" t="str">
        <f>IF(MC18&lt;&gt;"",IF(ABS($F18-$G18)&gt;=PrSettings!$M$7,(ABS($F18-$G18-LZ18+MA18)&lt;=1)*1,IF(AND(MC18,$F18=$G18,$F18&gt;=PrSettings!$M$6),(ABS(LZ18-$F18)&lt;=1)*1,IF(AND(MC18,$F18+$G18&gt;=PrSettings!$M$8),(ABS(LZ18-$F18)+ABS(MA18-$G18)&lt;=1)*1,""))),"")</f>
        <v/>
      </c>
      <c r="MG18" s="619"/>
    </row>
    <row r="19" spans="2:345" ht="24" customHeight="1" x14ac:dyDescent="0.25">
      <c r="B19" s="602" t="str">
        <f>Sprache!$E$93&amp;" C"</f>
        <v>Gruppe C</v>
      </c>
      <c r="C19" s="647"/>
      <c r="D19" s="603"/>
      <c r="E19" s="647"/>
      <c r="F19" s="651"/>
      <c r="G19" s="652"/>
      <c r="I19" s="602" t="str">
        <f t="shared" si="0"/>
        <v>Gruppe C</v>
      </c>
      <c r="J19" s="647"/>
      <c r="K19" s="603"/>
      <c r="L19" s="647"/>
      <c r="M19" s="608"/>
      <c r="N19" s="608"/>
      <c r="O19" s="608"/>
      <c r="P19" s="608"/>
      <c r="Q19" s="608"/>
      <c r="R19" s="608"/>
      <c r="S19" s="608"/>
      <c r="T19" s="609"/>
      <c r="V19" s="602" t="str">
        <f t="shared" si="1"/>
        <v>Gruppe C</v>
      </c>
      <c r="W19" s="647"/>
      <c r="X19" s="603"/>
      <c r="Y19" s="647"/>
      <c r="Z19" s="608"/>
      <c r="AA19" s="608"/>
      <c r="AB19" s="608"/>
      <c r="AC19" s="608"/>
      <c r="AD19" s="608"/>
      <c r="AE19" s="608"/>
      <c r="AF19" s="608"/>
      <c r="AG19" s="609"/>
      <c r="AI19" s="602" t="str">
        <f t="shared" si="2"/>
        <v>Gruppe C</v>
      </c>
      <c r="AJ19" s="647"/>
      <c r="AK19" s="603"/>
      <c r="AL19" s="647"/>
      <c r="AM19" s="608"/>
      <c r="AN19" s="608"/>
      <c r="AO19" s="608"/>
      <c r="AP19" s="608"/>
      <c r="AQ19" s="608"/>
      <c r="AR19" s="608"/>
      <c r="AS19" s="608"/>
      <c r="AT19" s="609"/>
      <c r="AV19" s="602" t="str">
        <f t="shared" si="3"/>
        <v>Gruppe C</v>
      </c>
      <c r="AW19" s="647"/>
      <c r="AX19" s="603"/>
      <c r="AY19" s="647"/>
      <c r="AZ19" s="608"/>
      <c r="BA19" s="608"/>
      <c r="BB19" s="608"/>
      <c r="BC19" s="608"/>
      <c r="BD19" s="608"/>
      <c r="BE19" s="608"/>
      <c r="BF19" s="608"/>
      <c r="BG19" s="609"/>
      <c r="BI19" s="602" t="str">
        <f t="shared" si="4"/>
        <v>Gruppe C</v>
      </c>
      <c r="BJ19" s="647"/>
      <c r="BK19" s="603"/>
      <c r="BL19" s="647"/>
      <c r="BM19" s="608"/>
      <c r="BN19" s="608"/>
      <c r="BO19" s="608"/>
      <c r="BP19" s="608"/>
      <c r="BQ19" s="608"/>
      <c r="BR19" s="608"/>
      <c r="BS19" s="608"/>
      <c r="BT19" s="609"/>
      <c r="BV19" s="602" t="str">
        <f t="shared" si="5"/>
        <v>Gruppe C</v>
      </c>
      <c r="BW19" s="647"/>
      <c r="BX19" s="603"/>
      <c r="BY19" s="647"/>
      <c r="BZ19" s="608"/>
      <c r="CA19" s="608"/>
      <c r="CB19" s="608"/>
      <c r="CC19" s="608"/>
      <c r="CD19" s="608"/>
      <c r="CE19" s="608"/>
      <c r="CF19" s="608"/>
      <c r="CG19" s="609"/>
      <c r="CI19" s="602" t="str">
        <f t="shared" si="6"/>
        <v>Gruppe C</v>
      </c>
      <c r="CJ19" s="647"/>
      <c r="CK19" s="603"/>
      <c r="CL19" s="647"/>
      <c r="CM19" s="608"/>
      <c r="CN19" s="608"/>
      <c r="CO19" s="608"/>
      <c r="CP19" s="608"/>
      <c r="CQ19" s="608"/>
      <c r="CR19" s="608"/>
      <c r="CS19" s="608"/>
      <c r="CT19" s="609"/>
      <c r="CV19" s="602" t="str">
        <f t="shared" si="7"/>
        <v>Gruppe C</v>
      </c>
      <c r="CW19" s="647"/>
      <c r="CX19" s="603"/>
      <c r="CY19" s="647"/>
      <c r="CZ19" s="608"/>
      <c r="DA19" s="608"/>
      <c r="DB19" s="608"/>
      <c r="DC19" s="608"/>
      <c r="DD19" s="608"/>
      <c r="DE19" s="608"/>
      <c r="DF19" s="608"/>
      <c r="DG19" s="609"/>
      <c r="DI19" s="602" t="str">
        <f t="shared" si="8"/>
        <v>Gruppe C</v>
      </c>
      <c r="DJ19" s="647"/>
      <c r="DK19" s="603"/>
      <c r="DL19" s="647"/>
      <c r="DM19" s="608"/>
      <c r="DN19" s="608"/>
      <c r="DO19" s="608"/>
      <c r="DP19" s="608"/>
      <c r="DQ19" s="608"/>
      <c r="DR19" s="608"/>
      <c r="DS19" s="608"/>
      <c r="DT19" s="609"/>
      <c r="DV19" s="602" t="str">
        <f t="shared" si="9"/>
        <v>Gruppe C</v>
      </c>
      <c r="DW19" s="647"/>
      <c r="DX19" s="603"/>
      <c r="DY19" s="647"/>
      <c r="DZ19" s="608"/>
      <c r="EA19" s="608"/>
      <c r="EB19" s="608"/>
      <c r="EC19" s="608"/>
      <c r="ED19" s="608"/>
      <c r="EE19" s="608"/>
      <c r="EF19" s="608"/>
      <c r="EG19" s="609"/>
      <c r="EI19" s="602" t="str">
        <f t="shared" si="10"/>
        <v>Gruppe C</v>
      </c>
      <c r="EJ19" s="647"/>
      <c r="EK19" s="603"/>
      <c r="EL19" s="647"/>
      <c r="EM19" s="608"/>
      <c r="EN19" s="608"/>
      <c r="EO19" s="608"/>
      <c r="EP19" s="608"/>
      <c r="EQ19" s="608"/>
      <c r="ER19" s="608"/>
      <c r="ES19" s="608"/>
      <c r="ET19" s="609"/>
      <c r="EV19" s="602" t="str">
        <f t="shared" si="11"/>
        <v>Gruppe C</v>
      </c>
      <c r="EW19" s="647"/>
      <c r="EX19" s="603"/>
      <c r="EY19" s="647"/>
      <c r="EZ19" s="608"/>
      <c r="FA19" s="608"/>
      <c r="FB19" s="608"/>
      <c r="FC19" s="608"/>
      <c r="FD19" s="608"/>
      <c r="FE19" s="608"/>
      <c r="FF19" s="608"/>
      <c r="FG19" s="609"/>
      <c r="FI19" s="602" t="str">
        <f t="shared" si="12"/>
        <v>Gruppe C</v>
      </c>
      <c r="FJ19" s="647"/>
      <c r="FK19" s="603"/>
      <c r="FL19" s="647"/>
      <c r="FM19" s="608"/>
      <c r="FN19" s="608"/>
      <c r="FO19" s="608"/>
      <c r="FP19" s="608"/>
      <c r="FQ19" s="608"/>
      <c r="FR19" s="608"/>
      <c r="FS19" s="608"/>
      <c r="FT19" s="609"/>
      <c r="FV19" s="602" t="str">
        <f t="shared" si="13"/>
        <v>Gruppe C</v>
      </c>
      <c r="FW19" s="647"/>
      <c r="FX19" s="603"/>
      <c r="FY19" s="647"/>
      <c r="FZ19" s="608"/>
      <c r="GA19" s="608"/>
      <c r="GB19" s="608"/>
      <c r="GC19" s="608"/>
      <c r="GD19" s="608"/>
      <c r="GE19" s="608"/>
      <c r="GF19" s="608"/>
      <c r="GG19" s="609"/>
      <c r="GI19" s="602" t="str">
        <f t="shared" si="14"/>
        <v>Gruppe C</v>
      </c>
      <c r="GJ19" s="647"/>
      <c r="GK19" s="603"/>
      <c r="GL19" s="647"/>
      <c r="GM19" s="608"/>
      <c r="GN19" s="608"/>
      <c r="GO19" s="608"/>
      <c r="GP19" s="608"/>
      <c r="GQ19" s="608"/>
      <c r="GR19" s="608"/>
      <c r="GS19" s="608"/>
      <c r="GT19" s="609"/>
      <c r="GV19" s="602" t="str">
        <f t="shared" si="15"/>
        <v>Gruppe C</v>
      </c>
      <c r="GW19" s="647"/>
      <c r="GX19" s="603"/>
      <c r="GY19" s="647"/>
      <c r="GZ19" s="608"/>
      <c r="HA19" s="608"/>
      <c r="HB19" s="608"/>
      <c r="HC19" s="608"/>
      <c r="HD19" s="608"/>
      <c r="HE19" s="608"/>
      <c r="HF19" s="608"/>
      <c r="HG19" s="609"/>
      <c r="HI19" s="602" t="str">
        <f t="shared" si="16"/>
        <v>Gruppe C</v>
      </c>
      <c r="HJ19" s="647"/>
      <c r="HK19" s="603"/>
      <c r="HL19" s="647"/>
      <c r="HM19" s="608"/>
      <c r="HN19" s="608"/>
      <c r="HO19" s="608"/>
      <c r="HP19" s="608"/>
      <c r="HQ19" s="608"/>
      <c r="HR19" s="608"/>
      <c r="HS19" s="608"/>
      <c r="HT19" s="609"/>
      <c r="HV19" s="602" t="str">
        <f t="shared" si="17"/>
        <v>Gruppe C</v>
      </c>
      <c r="HW19" s="647"/>
      <c r="HX19" s="603"/>
      <c r="HY19" s="647"/>
      <c r="HZ19" s="608"/>
      <c r="IA19" s="608"/>
      <c r="IB19" s="608"/>
      <c r="IC19" s="608"/>
      <c r="ID19" s="608"/>
      <c r="IE19" s="608"/>
      <c r="IF19" s="608"/>
      <c r="IG19" s="609"/>
      <c r="II19" s="602" t="str">
        <f t="shared" si="18"/>
        <v>Gruppe C</v>
      </c>
      <c r="IJ19" s="647"/>
      <c r="IK19" s="603"/>
      <c r="IL19" s="647"/>
      <c r="IM19" s="608"/>
      <c r="IN19" s="608"/>
      <c r="IO19" s="608"/>
      <c r="IP19" s="608"/>
      <c r="IQ19" s="608"/>
      <c r="IR19" s="608"/>
      <c r="IS19" s="608"/>
      <c r="IT19" s="609"/>
      <c r="IV19" s="602" t="str">
        <f t="shared" si="19"/>
        <v>Gruppe C</v>
      </c>
      <c r="IW19" s="647"/>
      <c r="IX19" s="603"/>
      <c r="IY19" s="647"/>
      <c r="IZ19" s="608"/>
      <c r="JA19" s="608"/>
      <c r="JB19" s="608"/>
      <c r="JC19" s="608"/>
      <c r="JD19" s="608"/>
      <c r="JE19" s="608"/>
      <c r="JF19" s="608"/>
      <c r="JG19" s="609"/>
      <c r="JI19" s="602" t="str">
        <f t="shared" si="20"/>
        <v>Gruppe C</v>
      </c>
      <c r="JJ19" s="647"/>
      <c r="JK19" s="603"/>
      <c r="JL19" s="647"/>
      <c r="JM19" s="608"/>
      <c r="JN19" s="608"/>
      <c r="JO19" s="608"/>
      <c r="JP19" s="608"/>
      <c r="JQ19" s="608"/>
      <c r="JR19" s="608"/>
      <c r="JS19" s="608"/>
      <c r="JT19" s="609"/>
      <c r="JV19" s="602" t="str">
        <f t="shared" si="21"/>
        <v>Gruppe C</v>
      </c>
      <c r="JW19" s="647"/>
      <c r="JX19" s="603"/>
      <c r="JY19" s="647"/>
      <c r="JZ19" s="608"/>
      <c r="KA19" s="608"/>
      <c r="KB19" s="608"/>
      <c r="KC19" s="608"/>
      <c r="KD19" s="608"/>
      <c r="KE19" s="608"/>
      <c r="KF19" s="608"/>
      <c r="KG19" s="609"/>
      <c r="KI19" s="602" t="str">
        <f t="shared" si="22"/>
        <v>Gruppe C</v>
      </c>
      <c r="KJ19" s="647"/>
      <c r="KK19" s="603"/>
      <c r="KL19" s="647"/>
      <c r="KM19" s="608"/>
      <c r="KN19" s="608"/>
      <c r="KO19" s="608"/>
      <c r="KP19" s="608"/>
      <c r="KQ19" s="608"/>
      <c r="KR19" s="608"/>
      <c r="KS19" s="608"/>
      <c r="KT19" s="609"/>
      <c r="KV19" s="602" t="str">
        <f t="shared" si="23"/>
        <v>Gruppe C</v>
      </c>
      <c r="KW19" s="647"/>
      <c r="KX19" s="603"/>
      <c r="KY19" s="647"/>
      <c r="KZ19" s="608"/>
      <c r="LA19" s="608"/>
      <c r="LB19" s="608"/>
      <c r="LC19" s="608"/>
      <c r="LD19" s="608"/>
      <c r="LE19" s="608"/>
      <c r="LF19" s="608"/>
      <c r="LG19" s="609"/>
      <c r="LI19" s="602" t="str">
        <f t="shared" si="24"/>
        <v>Gruppe C</v>
      </c>
      <c r="LJ19" s="647"/>
      <c r="LK19" s="603"/>
      <c r="LL19" s="647"/>
      <c r="LM19" s="608"/>
      <c r="LN19" s="608"/>
      <c r="LO19" s="608"/>
      <c r="LP19" s="608"/>
      <c r="LQ19" s="608"/>
      <c r="LR19" s="608"/>
      <c r="LS19" s="608"/>
      <c r="LT19" s="609"/>
      <c r="LV19" s="602" t="str">
        <f t="shared" si="25"/>
        <v>Gruppe C</v>
      </c>
      <c r="LW19" s="647"/>
      <c r="LX19" s="603"/>
      <c r="LY19" s="647"/>
      <c r="LZ19" s="608"/>
      <c r="MA19" s="608"/>
      <c r="MB19" s="608"/>
      <c r="MC19" s="608"/>
      <c r="MD19" s="608"/>
      <c r="ME19" s="608"/>
      <c r="MF19" s="608"/>
      <c r="MG19" s="609"/>
    </row>
    <row r="20" spans="2:345" x14ac:dyDescent="0.25">
      <c r="B20" s="605">
        <f>INDEX(Groups!$C$7:$C$25,MATCH(C20,Groups!$D$7:$D$25,0))</f>
        <v>15</v>
      </c>
      <c r="C20" s="646" t="str">
        <f>GrpC!$B$4</f>
        <v>Dänemark</v>
      </c>
      <c r="D20" s="606">
        <f>INDEX(Groups!$C$7:$C$25,MATCH(E20,Groups!$D$7:$D$25,0))</f>
        <v>17</v>
      </c>
      <c r="E20" s="646" t="str">
        <f>GrpC!$D$4</f>
        <v>Schweden</v>
      </c>
      <c r="F20" s="649">
        <f>GrpC!$E$4</f>
        <v>0</v>
      </c>
      <c r="G20" s="650">
        <f>GrpC!$G$4</f>
        <v>1</v>
      </c>
      <c r="I20" s="605">
        <f t="shared" si="0"/>
        <v>15</v>
      </c>
      <c r="J20" s="646" t="str">
        <f>GrpC!$B$4</f>
        <v>Dänemark</v>
      </c>
      <c r="K20" s="606">
        <f t="shared" ref="K20:K25" si="182">$D20</f>
        <v>17</v>
      </c>
      <c r="L20" s="646" t="str">
        <f>GrpC!$D$4</f>
        <v>Schweden</v>
      </c>
      <c r="M20" s="643"/>
      <c r="N20" s="643"/>
      <c r="O20" s="614"/>
      <c r="P20" s="606" t="str">
        <f t="shared" ref="P20:P25" si="183">IF(($F20&lt;&gt;"")*($G20&lt;&gt;"")*(M20&lt;&gt;"")*(N20&lt;&gt;""),($F20&gt;$G20)*(M20&gt;N20)+($F20=$G20)*(M20=N20)+($F20&lt;$G20)*(M20&lt;N20),"")</f>
        <v/>
      </c>
      <c r="Q20" s="606" t="str">
        <f>IF((P20&lt;&gt;""),IF(OR($F20&lt;&gt;$G20,PrSettings!$M$4="●"),(($F20-$G20)=(M20-N20))*1,0),"")</f>
        <v/>
      </c>
      <c r="R20" s="606" t="str">
        <f t="shared" ref="R20:R25" si="184">IF((P20&lt;&gt;""),($F20=M20)*($G20=N20),"")</f>
        <v/>
      </c>
      <c r="S20" s="606" t="str">
        <f>IF(P20&lt;&gt;"",IF(ABS($F20-$G20)&gt;=PrSettings!$M$7,(ABS($F20-$G20-M20+N20)&lt;=1)*1,IF(AND(P20,$F20=$G20,$F20&gt;=PrSettings!$M$6),(ABS(M20-$F20)&lt;=1)*1,IF(AND(P20,$F20+$G20&gt;=PrSettings!$M$8),(ABS(M20-$F20)+ABS(N20-$G20)&lt;=1)*1,""))),"")</f>
        <v/>
      </c>
      <c r="T20" s="617"/>
      <c r="V20" s="605">
        <f t="shared" si="1"/>
        <v>15</v>
      </c>
      <c r="W20" s="646" t="str">
        <f>GrpC!$B$4</f>
        <v>Dänemark</v>
      </c>
      <c r="X20" s="606">
        <f t="shared" ref="X20:X25" si="185">$D20</f>
        <v>17</v>
      </c>
      <c r="Y20" s="646" t="str">
        <f>GrpC!$D$4</f>
        <v>Schweden</v>
      </c>
      <c r="Z20" s="643"/>
      <c r="AA20" s="643"/>
      <c r="AB20" s="614"/>
      <c r="AC20" s="606" t="str">
        <f t="shared" ref="AC20:AC25" si="186">IF(($F20&lt;&gt;"")*($G20&lt;&gt;"")*(Z20&lt;&gt;"")*(AA20&lt;&gt;""),($F20&gt;$G20)*(Z20&gt;AA20)+($F20=$G20)*(Z20=AA20)+($F20&lt;$G20)*(Z20&lt;AA20),"")</f>
        <v/>
      </c>
      <c r="AD20" s="606" t="str">
        <f>IF((AC20&lt;&gt;""),IF(OR($F20&lt;&gt;$G20,PrSettings!$M$4="●"),(($F20-$G20)=(Z20-AA20))*1,0),"")</f>
        <v/>
      </c>
      <c r="AE20" s="606" t="str">
        <f t="shared" ref="AE20:AE25" si="187">IF((AC20&lt;&gt;""),($F20=Z20)*($G20=AA20),"")</f>
        <v/>
      </c>
      <c r="AF20" s="606" t="str">
        <f>IF(AC20&lt;&gt;"",IF(ABS($F20-$G20)&gt;=PrSettings!$M$7,(ABS($F20-$G20-Z20+AA20)&lt;=1)*1,IF(AND(AC20,$F20=$G20,$F20&gt;=PrSettings!$M$6),(ABS(Z20-$F20)&lt;=1)*1,IF(AND(AC20,$F20+$G20&gt;=PrSettings!$M$8),(ABS(Z20-$F20)+ABS(AA20-$G20)&lt;=1)*1,""))),"")</f>
        <v/>
      </c>
      <c r="AG20" s="617"/>
      <c r="AI20" s="605">
        <f t="shared" si="2"/>
        <v>15</v>
      </c>
      <c r="AJ20" s="646" t="str">
        <f>GrpC!$B$4</f>
        <v>Dänemark</v>
      </c>
      <c r="AK20" s="606">
        <f t="shared" ref="AK20:AK25" si="188">$D20</f>
        <v>17</v>
      </c>
      <c r="AL20" s="646" t="str">
        <f>GrpC!$D$4</f>
        <v>Schweden</v>
      </c>
      <c r="AM20" s="643"/>
      <c r="AN20" s="643"/>
      <c r="AO20" s="614"/>
      <c r="AP20" s="606" t="str">
        <f t="shared" ref="AP20:AP25" si="189">IF(($F20&lt;&gt;"")*($G20&lt;&gt;"")*(AM20&lt;&gt;"")*(AN20&lt;&gt;""),($F20&gt;$G20)*(AM20&gt;AN20)+($F20=$G20)*(AM20=AN20)+($F20&lt;$G20)*(AM20&lt;AN20),"")</f>
        <v/>
      </c>
      <c r="AQ20" s="606" t="str">
        <f>IF((AP20&lt;&gt;""),IF(OR($F20&lt;&gt;$G20,PrSettings!$M$4="●"),(($F20-$G20)=(AM20-AN20))*1,0),"")</f>
        <v/>
      </c>
      <c r="AR20" s="606" t="str">
        <f t="shared" ref="AR20:AR25" si="190">IF((AP20&lt;&gt;""),($F20=AM20)*($G20=AN20),"")</f>
        <v/>
      </c>
      <c r="AS20" s="606" t="str">
        <f>IF(AP20&lt;&gt;"",IF(ABS($F20-$G20)&gt;=PrSettings!$M$7,(ABS($F20-$G20-AM20+AN20)&lt;=1)*1,IF(AND(AP20,$F20=$G20,$F20&gt;=PrSettings!$M$6),(ABS(AM20-$F20)&lt;=1)*1,IF(AND(AP20,$F20+$G20&gt;=PrSettings!$M$8),(ABS(AM20-$F20)+ABS(AN20-$G20)&lt;=1)*1,""))),"")</f>
        <v/>
      </c>
      <c r="AT20" s="617"/>
      <c r="AV20" s="605">
        <f t="shared" si="3"/>
        <v>15</v>
      </c>
      <c r="AW20" s="646" t="str">
        <f>GrpC!$B$4</f>
        <v>Dänemark</v>
      </c>
      <c r="AX20" s="606">
        <f t="shared" ref="AX20:AX25" si="191">$D20</f>
        <v>17</v>
      </c>
      <c r="AY20" s="646" t="str">
        <f>GrpC!$D$4</f>
        <v>Schweden</v>
      </c>
      <c r="AZ20" s="643"/>
      <c r="BA20" s="643"/>
      <c r="BB20" s="614"/>
      <c r="BC20" s="606" t="str">
        <f t="shared" ref="BC20:BC25" si="192">IF(($F20&lt;&gt;"")*($G20&lt;&gt;"")*(AZ20&lt;&gt;"")*(BA20&lt;&gt;""),($F20&gt;$G20)*(AZ20&gt;BA20)+($F20=$G20)*(AZ20=BA20)+($F20&lt;$G20)*(AZ20&lt;BA20),"")</f>
        <v/>
      </c>
      <c r="BD20" s="606" t="str">
        <f>IF((BC20&lt;&gt;""),IF(OR($F20&lt;&gt;$G20,PrSettings!$M$4="●"),(($F20-$G20)=(AZ20-BA20))*1,0),"")</f>
        <v/>
      </c>
      <c r="BE20" s="606" t="str">
        <f t="shared" ref="BE20:BE25" si="193">IF((BC20&lt;&gt;""),($F20=AZ20)*($G20=BA20),"")</f>
        <v/>
      </c>
      <c r="BF20" s="606" t="str">
        <f>IF(BC20&lt;&gt;"",IF(ABS($F20-$G20)&gt;=PrSettings!$M$7,(ABS($F20-$G20-AZ20+BA20)&lt;=1)*1,IF(AND(BC20,$F20=$G20,$F20&gt;=PrSettings!$M$6),(ABS(AZ20-$F20)&lt;=1)*1,IF(AND(BC20,$F20+$G20&gt;=PrSettings!$M$8),(ABS(AZ20-$F20)+ABS(BA20-$G20)&lt;=1)*1,""))),"")</f>
        <v/>
      </c>
      <c r="BG20" s="617"/>
      <c r="BI20" s="605">
        <f t="shared" si="4"/>
        <v>15</v>
      </c>
      <c r="BJ20" s="646" t="str">
        <f>GrpC!$B$4</f>
        <v>Dänemark</v>
      </c>
      <c r="BK20" s="606">
        <f t="shared" ref="BK20:BK25" si="194">$D20</f>
        <v>17</v>
      </c>
      <c r="BL20" s="646" t="str">
        <f>GrpC!$D$4</f>
        <v>Schweden</v>
      </c>
      <c r="BM20" s="643"/>
      <c r="BN20" s="643"/>
      <c r="BO20" s="614"/>
      <c r="BP20" s="606" t="str">
        <f t="shared" ref="BP20:BP25" si="195">IF(($F20&lt;&gt;"")*($G20&lt;&gt;"")*(BM20&lt;&gt;"")*(BN20&lt;&gt;""),($F20&gt;$G20)*(BM20&gt;BN20)+($F20=$G20)*(BM20=BN20)+($F20&lt;$G20)*(BM20&lt;BN20),"")</f>
        <v/>
      </c>
      <c r="BQ20" s="606" t="str">
        <f>IF((BP20&lt;&gt;""),IF(OR($F20&lt;&gt;$G20,PrSettings!$M$4="●"),(($F20-$G20)=(BM20-BN20))*1,0),"")</f>
        <v/>
      </c>
      <c r="BR20" s="606" t="str">
        <f t="shared" ref="BR20:BR25" si="196">IF((BP20&lt;&gt;""),($F20=BM20)*($G20=BN20),"")</f>
        <v/>
      </c>
      <c r="BS20" s="606" t="str">
        <f>IF(BP20&lt;&gt;"",IF(ABS($F20-$G20)&gt;=PrSettings!$M$7,(ABS($F20-$G20-BM20+BN20)&lt;=1)*1,IF(AND(BP20,$F20=$G20,$F20&gt;=PrSettings!$M$6),(ABS(BM20-$F20)&lt;=1)*1,IF(AND(BP20,$F20+$G20&gt;=PrSettings!$M$8),(ABS(BM20-$F20)+ABS(BN20-$G20)&lt;=1)*1,""))),"")</f>
        <v/>
      </c>
      <c r="BT20" s="617"/>
      <c r="BV20" s="605">
        <f t="shared" si="5"/>
        <v>15</v>
      </c>
      <c r="BW20" s="646" t="str">
        <f>GrpC!$B$4</f>
        <v>Dänemark</v>
      </c>
      <c r="BX20" s="606">
        <f t="shared" ref="BX20:BX25" si="197">$D20</f>
        <v>17</v>
      </c>
      <c r="BY20" s="646" t="str">
        <f>GrpC!$D$4</f>
        <v>Schweden</v>
      </c>
      <c r="BZ20" s="643"/>
      <c r="CA20" s="643"/>
      <c r="CB20" s="614"/>
      <c r="CC20" s="606" t="str">
        <f t="shared" ref="CC20:CC25" si="198">IF(($F20&lt;&gt;"")*($G20&lt;&gt;"")*(BZ20&lt;&gt;"")*(CA20&lt;&gt;""),($F20&gt;$G20)*(BZ20&gt;CA20)+($F20=$G20)*(BZ20=CA20)+($F20&lt;$G20)*(BZ20&lt;CA20),"")</f>
        <v/>
      </c>
      <c r="CD20" s="606" t="str">
        <f>IF((CC20&lt;&gt;""),IF(OR($F20&lt;&gt;$G20,PrSettings!$M$4="●"),(($F20-$G20)=(BZ20-CA20))*1,0),"")</f>
        <v/>
      </c>
      <c r="CE20" s="606" t="str">
        <f t="shared" ref="CE20:CE25" si="199">IF((CC20&lt;&gt;""),($F20=BZ20)*($G20=CA20),"")</f>
        <v/>
      </c>
      <c r="CF20" s="606" t="str">
        <f>IF(CC20&lt;&gt;"",IF(ABS($F20-$G20)&gt;=PrSettings!$M$7,(ABS($F20-$G20-BZ20+CA20)&lt;=1)*1,IF(AND(CC20,$F20=$G20,$F20&gt;=PrSettings!$M$6),(ABS(BZ20-$F20)&lt;=1)*1,IF(AND(CC20,$F20+$G20&gt;=PrSettings!$M$8),(ABS(BZ20-$F20)+ABS(CA20-$G20)&lt;=1)*1,""))),"")</f>
        <v/>
      </c>
      <c r="CG20" s="617"/>
      <c r="CI20" s="605">
        <f t="shared" si="6"/>
        <v>15</v>
      </c>
      <c r="CJ20" s="646" t="str">
        <f>GrpC!$B$4</f>
        <v>Dänemark</v>
      </c>
      <c r="CK20" s="606">
        <f t="shared" ref="CK20:CK25" si="200">$D20</f>
        <v>17</v>
      </c>
      <c r="CL20" s="646" t="str">
        <f>GrpC!$D$4</f>
        <v>Schweden</v>
      </c>
      <c r="CM20" s="643"/>
      <c r="CN20" s="643"/>
      <c r="CO20" s="614"/>
      <c r="CP20" s="606" t="str">
        <f t="shared" ref="CP20:CP25" si="201">IF(($F20&lt;&gt;"")*($G20&lt;&gt;"")*(CM20&lt;&gt;"")*(CN20&lt;&gt;""),($F20&gt;$G20)*(CM20&gt;CN20)+($F20=$G20)*(CM20=CN20)+($F20&lt;$G20)*(CM20&lt;CN20),"")</f>
        <v/>
      </c>
      <c r="CQ20" s="606" t="str">
        <f>IF((CP20&lt;&gt;""),IF(OR($F20&lt;&gt;$G20,PrSettings!$M$4="●"),(($F20-$G20)=(CM20-CN20))*1,0),"")</f>
        <v/>
      </c>
      <c r="CR20" s="606" t="str">
        <f t="shared" ref="CR20:CR25" si="202">IF((CP20&lt;&gt;""),($F20=CM20)*($G20=CN20),"")</f>
        <v/>
      </c>
      <c r="CS20" s="606" t="str">
        <f>IF(CP20&lt;&gt;"",IF(ABS($F20-$G20)&gt;=PrSettings!$M$7,(ABS($F20-$G20-CM20+CN20)&lt;=1)*1,IF(AND(CP20,$F20=$G20,$F20&gt;=PrSettings!$M$6),(ABS(CM20-$F20)&lt;=1)*1,IF(AND(CP20,$F20+$G20&gt;=PrSettings!$M$8),(ABS(CM20-$F20)+ABS(CN20-$G20)&lt;=1)*1,""))),"")</f>
        <v/>
      </c>
      <c r="CT20" s="617"/>
      <c r="CV20" s="605">
        <f t="shared" si="7"/>
        <v>15</v>
      </c>
      <c r="CW20" s="646" t="str">
        <f>GrpC!$B$4</f>
        <v>Dänemark</v>
      </c>
      <c r="CX20" s="606">
        <f t="shared" ref="CX20:CX25" si="203">$D20</f>
        <v>17</v>
      </c>
      <c r="CY20" s="646" t="str">
        <f>GrpC!$D$4</f>
        <v>Schweden</v>
      </c>
      <c r="CZ20" s="643"/>
      <c r="DA20" s="643"/>
      <c r="DB20" s="614"/>
      <c r="DC20" s="606" t="str">
        <f t="shared" ref="DC20:DC25" si="204">IF(($F20&lt;&gt;"")*($G20&lt;&gt;"")*(CZ20&lt;&gt;"")*(DA20&lt;&gt;""),($F20&gt;$G20)*(CZ20&gt;DA20)+($F20=$G20)*(CZ20=DA20)+($F20&lt;$G20)*(CZ20&lt;DA20),"")</f>
        <v/>
      </c>
      <c r="DD20" s="606" t="str">
        <f>IF((DC20&lt;&gt;""),IF(OR($F20&lt;&gt;$G20,PrSettings!$M$4="●"),(($F20-$G20)=(CZ20-DA20))*1,0),"")</f>
        <v/>
      </c>
      <c r="DE20" s="606" t="str">
        <f t="shared" ref="DE20:DE25" si="205">IF((DC20&lt;&gt;""),($F20=CZ20)*($G20=DA20),"")</f>
        <v/>
      </c>
      <c r="DF20" s="606" t="str">
        <f>IF(DC20&lt;&gt;"",IF(ABS($F20-$G20)&gt;=PrSettings!$M$7,(ABS($F20-$G20-CZ20+DA20)&lt;=1)*1,IF(AND(DC20,$F20=$G20,$F20&gt;=PrSettings!$M$6),(ABS(CZ20-$F20)&lt;=1)*1,IF(AND(DC20,$F20+$G20&gt;=PrSettings!$M$8),(ABS(CZ20-$F20)+ABS(DA20-$G20)&lt;=1)*1,""))),"")</f>
        <v/>
      </c>
      <c r="DG20" s="617"/>
      <c r="DI20" s="605">
        <f t="shared" si="8"/>
        <v>15</v>
      </c>
      <c r="DJ20" s="646" t="str">
        <f>GrpC!$B$4</f>
        <v>Dänemark</v>
      </c>
      <c r="DK20" s="606">
        <f t="shared" ref="DK20:DK25" si="206">$D20</f>
        <v>17</v>
      </c>
      <c r="DL20" s="646" t="str">
        <f>GrpC!$D$4</f>
        <v>Schweden</v>
      </c>
      <c r="DM20" s="643"/>
      <c r="DN20" s="643"/>
      <c r="DO20" s="614"/>
      <c r="DP20" s="606" t="str">
        <f t="shared" ref="DP20:DP25" si="207">IF(($F20&lt;&gt;"")*($G20&lt;&gt;"")*(DM20&lt;&gt;"")*(DN20&lt;&gt;""),($F20&gt;$G20)*(DM20&gt;DN20)+($F20=$G20)*(DM20=DN20)+($F20&lt;$G20)*(DM20&lt;DN20),"")</f>
        <v/>
      </c>
      <c r="DQ20" s="606" t="str">
        <f>IF((DP20&lt;&gt;""),IF(OR($F20&lt;&gt;$G20,PrSettings!$M$4="●"),(($F20-$G20)=(DM20-DN20))*1,0),"")</f>
        <v/>
      </c>
      <c r="DR20" s="606" t="str">
        <f t="shared" ref="DR20:DR25" si="208">IF((DP20&lt;&gt;""),($F20=DM20)*($G20=DN20),"")</f>
        <v/>
      </c>
      <c r="DS20" s="606" t="str">
        <f>IF(DP20&lt;&gt;"",IF(ABS($F20-$G20)&gt;=PrSettings!$M$7,(ABS($F20-$G20-DM20+DN20)&lt;=1)*1,IF(AND(DP20,$F20=$G20,$F20&gt;=PrSettings!$M$6),(ABS(DM20-$F20)&lt;=1)*1,IF(AND(DP20,$F20+$G20&gt;=PrSettings!$M$8),(ABS(DM20-$F20)+ABS(DN20-$G20)&lt;=1)*1,""))),"")</f>
        <v/>
      </c>
      <c r="DT20" s="617"/>
      <c r="DV20" s="605">
        <f t="shared" si="9"/>
        <v>15</v>
      </c>
      <c r="DW20" s="646" t="str">
        <f>GrpC!$B$4</f>
        <v>Dänemark</v>
      </c>
      <c r="DX20" s="606">
        <f t="shared" ref="DX20:DX25" si="209">$D20</f>
        <v>17</v>
      </c>
      <c r="DY20" s="646" t="str">
        <f>GrpC!$D$4</f>
        <v>Schweden</v>
      </c>
      <c r="DZ20" s="643"/>
      <c r="EA20" s="643"/>
      <c r="EB20" s="614"/>
      <c r="EC20" s="606" t="str">
        <f t="shared" ref="EC20:EC25" si="210">IF(($F20&lt;&gt;"")*($G20&lt;&gt;"")*(DZ20&lt;&gt;"")*(EA20&lt;&gt;""),($F20&gt;$G20)*(DZ20&gt;EA20)+($F20=$G20)*(DZ20=EA20)+($F20&lt;$G20)*(DZ20&lt;EA20),"")</f>
        <v/>
      </c>
      <c r="ED20" s="606" t="str">
        <f>IF((EC20&lt;&gt;""),IF(OR($F20&lt;&gt;$G20,PrSettings!$M$4="●"),(($F20-$G20)=(DZ20-EA20))*1,0),"")</f>
        <v/>
      </c>
      <c r="EE20" s="606" t="str">
        <f t="shared" ref="EE20:EE25" si="211">IF((EC20&lt;&gt;""),($F20=DZ20)*($G20=EA20),"")</f>
        <v/>
      </c>
      <c r="EF20" s="606" t="str">
        <f>IF(EC20&lt;&gt;"",IF(ABS($F20-$G20)&gt;=PrSettings!$M$7,(ABS($F20-$G20-DZ20+EA20)&lt;=1)*1,IF(AND(EC20,$F20=$G20,$F20&gt;=PrSettings!$M$6),(ABS(DZ20-$F20)&lt;=1)*1,IF(AND(EC20,$F20+$G20&gt;=PrSettings!$M$8),(ABS(DZ20-$F20)+ABS(EA20-$G20)&lt;=1)*1,""))),"")</f>
        <v/>
      </c>
      <c r="EG20" s="617"/>
      <c r="EI20" s="605">
        <f t="shared" si="10"/>
        <v>15</v>
      </c>
      <c r="EJ20" s="646" t="str">
        <f>GrpC!$B$4</f>
        <v>Dänemark</v>
      </c>
      <c r="EK20" s="606">
        <f t="shared" ref="EK20:EK25" si="212">$D20</f>
        <v>17</v>
      </c>
      <c r="EL20" s="646" t="str">
        <f>GrpC!$D$4</f>
        <v>Schweden</v>
      </c>
      <c r="EM20" s="643"/>
      <c r="EN20" s="643"/>
      <c r="EO20" s="614"/>
      <c r="EP20" s="606" t="str">
        <f t="shared" ref="EP20:EP25" si="213">IF(($F20&lt;&gt;"")*($G20&lt;&gt;"")*(EM20&lt;&gt;"")*(EN20&lt;&gt;""),($F20&gt;$G20)*(EM20&gt;EN20)+($F20=$G20)*(EM20=EN20)+($F20&lt;$G20)*(EM20&lt;EN20),"")</f>
        <v/>
      </c>
      <c r="EQ20" s="606" t="str">
        <f>IF((EP20&lt;&gt;""),IF(OR($F20&lt;&gt;$G20,PrSettings!$M$4="●"),(($F20-$G20)=(EM20-EN20))*1,0),"")</f>
        <v/>
      </c>
      <c r="ER20" s="606" t="str">
        <f t="shared" ref="ER20:ER25" si="214">IF((EP20&lt;&gt;""),($F20=EM20)*($G20=EN20),"")</f>
        <v/>
      </c>
      <c r="ES20" s="606" t="str">
        <f>IF(EP20&lt;&gt;"",IF(ABS($F20-$G20)&gt;=PrSettings!$M$7,(ABS($F20-$G20-EM20+EN20)&lt;=1)*1,IF(AND(EP20,$F20=$G20,$F20&gt;=PrSettings!$M$6),(ABS(EM20-$F20)&lt;=1)*1,IF(AND(EP20,$F20+$G20&gt;=PrSettings!$M$8),(ABS(EM20-$F20)+ABS(EN20-$G20)&lt;=1)*1,""))),"")</f>
        <v/>
      </c>
      <c r="ET20" s="617"/>
      <c r="EV20" s="605">
        <f t="shared" si="11"/>
        <v>15</v>
      </c>
      <c r="EW20" s="646" t="str">
        <f>GrpC!$B$4</f>
        <v>Dänemark</v>
      </c>
      <c r="EX20" s="606">
        <f t="shared" ref="EX20:EX25" si="215">$D20</f>
        <v>17</v>
      </c>
      <c r="EY20" s="646" t="str">
        <f>GrpC!$D$4</f>
        <v>Schweden</v>
      </c>
      <c r="EZ20" s="643"/>
      <c r="FA20" s="643"/>
      <c r="FB20" s="614"/>
      <c r="FC20" s="606" t="str">
        <f t="shared" ref="FC20:FC25" si="216">IF(($F20&lt;&gt;"")*($G20&lt;&gt;"")*(EZ20&lt;&gt;"")*(FA20&lt;&gt;""),($F20&gt;$G20)*(EZ20&gt;FA20)+($F20=$G20)*(EZ20=FA20)+($F20&lt;$G20)*(EZ20&lt;FA20),"")</f>
        <v/>
      </c>
      <c r="FD20" s="606" t="str">
        <f>IF((FC20&lt;&gt;""),IF(OR($F20&lt;&gt;$G20,PrSettings!$M$4="●"),(($F20-$G20)=(EZ20-FA20))*1,0),"")</f>
        <v/>
      </c>
      <c r="FE20" s="606" t="str">
        <f t="shared" ref="FE20:FE25" si="217">IF((FC20&lt;&gt;""),($F20=EZ20)*($G20=FA20),"")</f>
        <v/>
      </c>
      <c r="FF20" s="606" t="str">
        <f>IF(FC20&lt;&gt;"",IF(ABS($F20-$G20)&gt;=PrSettings!$M$7,(ABS($F20-$G20-EZ20+FA20)&lt;=1)*1,IF(AND(FC20,$F20=$G20,$F20&gt;=PrSettings!$M$6),(ABS(EZ20-$F20)&lt;=1)*1,IF(AND(FC20,$F20+$G20&gt;=PrSettings!$M$8),(ABS(EZ20-$F20)+ABS(FA20-$G20)&lt;=1)*1,""))),"")</f>
        <v/>
      </c>
      <c r="FG20" s="617"/>
      <c r="FI20" s="605">
        <f t="shared" si="12"/>
        <v>15</v>
      </c>
      <c r="FJ20" s="646" t="str">
        <f>GrpC!$B$4</f>
        <v>Dänemark</v>
      </c>
      <c r="FK20" s="606">
        <f t="shared" ref="FK20:FK25" si="218">$D20</f>
        <v>17</v>
      </c>
      <c r="FL20" s="646" t="str">
        <f>GrpC!$D$4</f>
        <v>Schweden</v>
      </c>
      <c r="FM20" s="643"/>
      <c r="FN20" s="643"/>
      <c r="FO20" s="614"/>
      <c r="FP20" s="606" t="str">
        <f t="shared" ref="FP20:FP25" si="219">IF(($F20&lt;&gt;"")*($G20&lt;&gt;"")*(FM20&lt;&gt;"")*(FN20&lt;&gt;""),($F20&gt;$G20)*(FM20&gt;FN20)+($F20=$G20)*(FM20=FN20)+($F20&lt;$G20)*(FM20&lt;FN20),"")</f>
        <v/>
      </c>
      <c r="FQ20" s="606" t="str">
        <f>IF((FP20&lt;&gt;""),IF(OR($F20&lt;&gt;$G20,PrSettings!$M$4="●"),(($F20-$G20)=(FM20-FN20))*1,0),"")</f>
        <v/>
      </c>
      <c r="FR20" s="606" t="str">
        <f t="shared" ref="FR20:FR25" si="220">IF((FP20&lt;&gt;""),($F20=FM20)*($G20=FN20),"")</f>
        <v/>
      </c>
      <c r="FS20" s="606" t="str">
        <f>IF(FP20&lt;&gt;"",IF(ABS($F20-$G20)&gt;=PrSettings!$M$7,(ABS($F20-$G20-FM20+FN20)&lt;=1)*1,IF(AND(FP20,$F20=$G20,$F20&gt;=PrSettings!$M$6),(ABS(FM20-$F20)&lt;=1)*1,IF(AND(FP20,$F20+$G20&gt;=PrSettings!$M$8),(ABS(FM20-$F20)+ABS(FN20-$G20)&lt;=1)*1,""))),"")</f>
        <v/>
      </c>
      <c r="FT20" s="617"/>
      <c r="FV20" s="605">
        <f t="shared" si="13"/>
        <v>15</v>
      </c>
      <c r="FW20" s="646" t="str">
        <f>GrpC!$B$4</f>
        <v>Dänemark</v>
      </c>
      <c r="FX20" s="606">
        <f t="shared" ref="FX20:FX25" si="221">$D20</f>
        <v>17</v>
      </c>
      <c r="FY20" s="646" t="str">
        <f>GrpC!$D$4</f>
        <v>Schweden</v>
      </c>
      <c r="FZ20" s="643"/>
      <c r="GA20" s="643"/>
      <c r="GB20" s="614"/>
      <c r="GC20" s="606" t="str">
        <f t="shared" ref="GC20:GC25" si="222">IF(($F20&lt;&gt;"")*($G20&lt;&gt;"")*(FZ20&lt;&gt;"")*(GA20&lt;&gt;""),($F20&gt;$G20)*(FZ20&gt;GA20)+($F20=$G20)*(FZ20=GA20)+($F20&lt;$G20)*(FZ20&lt;GA20),"")</f>
        <v/>
      </c>
      <c r="GD20" s="606" t="str">
        <f>IF((GC20&lt;&gt;""),IF(OR($F20&lt;&gt;$G20,PrSettings!$M$4="●"),(($F20-$G20)=(FZ20-GA20))*1,0),"")</f>
        <v/>
      </c>
      <c r="GE20" s="606" t="str">
        <f t="shared" ref="GE20:GE25" si="223">IF((GC20&lt;&gt;""),($F20=FZ20)*($G20=GA20),"")</f>
        <v/>
      </c>
      <c r="GF20" s="606" t="str">
        <f>IF(GC20&lt;&gt;"",IF(ABS($F20-$G20)&gt;=PrSettings!$M$7,(ABS($F20-$G20-FZ20+GA20)&lt;=1)*1,IF(AND(GC20,$F20=$G20,$F20&gt;=PrSettings!$M$6),(ABS(FZ20-$F20)&lt;=1)*1,IF(AND(GC20,$F20+$G20&gt;=PrSettings!$M$8),(ABS(FZ20-$F20)+ABS(GA20-$G20)&lt;=1)*1,""))),"")</f>
        <v/>
      </c>
      <c r="GG20" s="617"/>
      <c r="GI20" s="605">
        <f t="shared" si="14"/>
        <v>15</v>
      </c>
      <c r="GJ20" s="646" t="str">
        <f>GrpC!$B$4</f>
        <v>Dänemark</v>
      </c>
      <c r="GK20" s="606">
        <f t="shared" ref="GK20:GK25" si="224">$D20</f>
        <v>17</v>
      </c>
      <c r="GL20" s="646" t="str">
        <f>GrpC!$D$4</f>
        <v>Schweden</v>
      </c>
      <c r="GM20" s="643"/>
      <c r="GN20" s="643"/>
      <c r="GO20" s="614"/>
      <c r="GP20" s="606" t="str">
        <f t="shared" ref="GP20:GP25" si="225">IF(($F20&lt;&gt;"")*($G20&lt;&gt;"")*(GM20&lt;&gt;"")*(GN20&lt;&gt;""),($F20&gt;$G20)*(GM20&gt;GN20)+($F20=$G20)*(GM20=GN20)+($F20&lt;$G20)*(GM20&lt;GN20),"")</f>
        <v/>
      </c>
      <c r="GQ20" s="606" t="str">
        <f>IF((GP20&lt;&gt;""),IF(OR($F20&lt;&gt;$G20,PrSettings!$M$4="●"),(($F20-$G20)=(GM20-GN20))*1,0),"")</f>
        <v/>
      </c>
      <c r="GR20" s="606" t="str">
        <f t="shared" ref="GR20:GR25" si="226">IF((GP20&lt;&gt;""),($F20=GM20)*($G20=GN20),"")</f>
        <v/>
      </c>
      <c r="GS20" s="606" t="str">
        <f>IF(GP20&lt;&gt;"",IF(ABS($F20-$G20)&gt;=PrSettings!$M$7,(ABS($F20-$G20-GM20+GN20)&lt;=1)*1,IF(AND(GP20,$F20=$G20,$F20&gt;=PrSettings!$M$6),(ABS(GM20-$F20)&lt;=1)*1,IF(AND(GP20,$F20+$G20&gt;=PrSettings!$M$8),(ABS(GM20-$F20)+ABS(GN20-$G20)&lt;=1)*1,""))),"")</f>
        <v/>
      </c>
      <c r="GT20" s="617"/>
      <c r="GV20" s="605">
        <f t="shared" si="15"/>
        <v>15</v>
      </c>
      <c r="GW20" s="646" t="str">
        <f>GrpC!$B$4</f>
        <v>Dänemark</v>
      </c>
      <c r="GX20" s="606">
        <f t="shared" ref="GX20:GX25" si="227">$D20</f>
        <v>17</v>
      </c>
      <c r="GY20" s="646" t="str">
        <f>GrpC!$D$4</f>
        <v>Schweden</v>
      </c>
      <c r="GZ20" s="643"/>
      <c r="HA20" s="643"/>
      <c r="HB20" s="614"/>
      <c r="HC20" s="606" t="str">
        <f t="shared" ref="HC20:HC25" si="228">IF(($F20&lt;&gt;"")*($G20&lt;&gt;"")*(GZ20&lt;&gt;"")*(HA20&lt;&gt;""),($F20&gt;$G20)*(GZ20&gt;HA20)+($F20=$G20)*(GZ20=HA20)+($F20&lt;$G20)*(GZ20&lt;HA20),"")</f>
        <v/>
      </c>
      <c r="HD20" s="606" t="str">
        <f>IF((HC20&lt;&gt;""),IF(OR($F20&lt;&gt;$G20,PrSettings!$M$4="●"),(($F20-$G20)=(GZ20-HA20))*1,0),"")</f>
        <v/>
      </c>
      <c r="HE20" s="606" t="str">
        <f t="shared" ref="HE20:HE25" si="229">IF((HC20&lt;&gt;""),($F20=GZ20)*($G20=HA20),"")</f>
        <v/>
      </c>
      <c r="HF20" s="606" t="str">
        <f>IF(HC20&lt;&gt;"",IF(ABS($F20-$G20)&gt;=PrSettings!$M$7,(ABS($F20-$G20-GZ20+HA20)&lt;=1)*1,IF(AND(HC20,$F20=$G20,$F20&gt;=PrSettings!$M$6),(ABS(GZ20-$F20)&lt;=1)*1,IF(AND(HC20,$F20+$G20&gt;=PrSettings!$M$8),(ABS(GZ20-$F20)+ABS(HA20-$G20)&lt;=1)*1,""))),"")</f>
        <v/>
      </c>
      <c r="HG20" s="617"/>
      <c r="HI20" s="605">
        <f t="shared" si="16"/>
        <v>15</v>
      </c>
      <c r="HJ20" s="646" t="str">
        <f>GrpC!$B$4</f>
        <v>Dänemark</v>
      </c>
      <c r="HK20" s="606">
        <f t="shared" ref="HK20:HK25" si="230">$D20</f>
        <v>17</v>
      </c>
      <c r="HL20" s="646" t="str">
        <f>GrpC!$D$4</f>
        <v>Schweden</v>
      </c>
      <c r="HM20" s="643"/>
      <c r="HN20" s="643"/>
      <c r="HO20" s="614"/>
      <c r="HP20" s="606" t="str">
        <f t="shared" ref="HP20:HP25" si="231">IF(($F20&lt;&gt;"")*($G20&lt;&gt;"")*(HM20&lt;&gt;"")*(HN20&lt;&gt;""),($F20&gt;$G20)*(HM20&gt;HN20)+($F20=$G20)*(HM20=HN20)+($F20&lt;$G20)*(HM20&lt;HN20),"")</f>
        <v/>
      </c>
      <c r="HQ20" s="606" t="str">
        <f>IF((HP20&lt;&gt;""),IF(OR($F20&lt;&gt;$G20,PrSettings!$M$4="●"),(($F20-$G20)=(HM20-HN20))*1,0),"")</f>
        <v/>
      </c>
      <c r="HR20" s="606" t="str">
        <f t="shared" ref="HR20:HR25" si="232">IF((HP20&lt;&gt;""),($F20=HM20)*($G20=HN20),"")</f>
        <v/>
      </c>
      <c r="HS20" s="606" t="str">
        <f>IF(HP20&lt;&gt;"",IF(ABS($F20-$G20)&gt;=PrSettings!$M$7,(ABS($F20-$G20-HM20+HN20)&lt;=1)*1,IF(AND(HP20,$F20=$G20,$F20&gt;=PrSettings!$M$6),(ABS(HM20-$F20)&lt;=1)*1,IF(AND(HP20,$F20+$G20&gt;=PrSettings!$M$8),(ABS(HM20-$F20)+ABS(HN20-$G20)&lt;=1)*1,""))),"")</f>
        <v/>
      </c>
      <c r="HT20" s="617"/>
      <c r="HV20" s="605">
        <f t="shared" si="17"/>
        <v>15</v>
      </c>
      <c r="HW20" s="646" t="str">
        <f>GrpC!$B$4</f>
        <v>Dänemark</v>
      </c>
      <c r="HX20" s="606">
        <f t="shared" ref="HX20:HX25" si="233">$D20</f>
        <v>17</v>
      </c>
      <c r="HY20" s="646" t="str">
        <f>GrpC!$D$4</f>
        <v>Schweden</v>
      </c>
      <c r="HZ20" s="643"/>
      <c r="IA20" s="643"/>
      <c r="IB20" s="614"/>
      <c r="IC20" s="606" t="str">
        <f t="shared" ref="IC20:IC25" si="234">IF(($F20&lt;&gt;"")*($G20&lt;&gt;"")*(HZ20&lt;&gt;"")*(IA20&lt;&gt;""),($F20&gt;$G20)*(HZ20&gt;IA20)+($F20=$G20)*(HZ20=IA20)+($F20&lt;$G20)*(HZ20&lt;IA20),"")</f>
        <v/>
      </c>
      <c r="ID20" s="606" t="str">
        <f>IF((IC20&lt;&gt;""),IF(OR($F20&lt;&gt;$G20,PrSettings!$M$4="●"),(($F20-$G20)=(HZ20-IA20))*1,0),"")</f>
        <v/>
      </c>
      <c r="IE20" s="606" t="str">
        <f t="shared" ref="IE20:IE25" si="235">IF((IC20&lt;&gt;""),($F20=HZ20)*($G20=IA20),"")</f>
        <v/>
      </c>
      <c r="IF20" s="606" t="str">
        <f>IF(IC20&lt;&gt;"",IF(ABS($F20-$G20)&gt;=PrSettings!$M$7,(ABS($F20-$G20-HZ20+IA20)&lt;=1)*1,IF(AND(IC20,$F20=$G20,$F20&gt;=PrSettings!$M$6),(ABS(HZ20-$F20)&lt;=1)*1,IF(AND(IC20,$F20+$G20&gt;=PrSettings!$M$8),(ABS(HZ20-$F20)+ABS(IA20-$G20)&lt;=1)*1,""))),"")</f>
        <v/>
      </c>
      <c r="IG20" s="617"/>
      <c r="II20" s="605">
        <f t="shared" si="18"/>
        <v>15</v>
      </c>
      <c r="IJ20" s="646" t="str">
        <f>GrpC!$B$4</f>
        <v>Dänemark</v>
      </c>
      <c r="IK20" s="606">
        <f t="shared" ref="IK20:IK25" si="236">$D20</f>
        <v>17</v>
      </c>
      <c r="IL20" s="646" t="str">
        <f>GrpC!$D$4</f>
        <v>Schweden</v>
      </c>
      <c r="IM20" s="643"/>
      <c r="IN20" s="643"/>
      <c r="IO20" s="614"/>
      <c r="IP20" s="606" t="str">
        <f t="shared" ref="IP20:IP25" si="237">IF(($F20&lt;&gt;"")*($G20&lt;&gt;"")*(IM20&lt;&gt;"")*(IN20&lt;&gt;""),($F20&gt;$G20)*(IM20&gt;IN20)+($F20=$G20)*(IM20=IN20)+($F20&lt;$G20)*(IM20&lt;IN20),"")</f>
        <v/>
      </c>
      <c r="IQ20" s="606" t="str">
        <f>IF((IP20&lt;&gt;""),IF(OR($F20&lt;&gt;$G20,PrSettings!$M$4="●"),(($F20-$G20)=(IM20-IN20))*1,0),"")</f>
        <v/>
      </c>
      <c r="IR20" s="606" t="str">
        <f t="shared" ref="IR20:IR25" si="238">IF((IP20&lt;&gt;""),($F20=IM20)*($G20=IN20),"")</f>
        <v/>
      </c>
      <c r="IS20" s="606" t="str">
        <f>IF(IP20&lt;&gt;"",IF(ABS($F20-$G20)&gt;=PrSettings!$M$7,(ABS($F20-$G20-IM20+IN20)&lt;=1)*1,IF(AND(IP20,$F20=$G20,$F20&gt;=PrSettings!$M$6),(ABS(IM20-$F20)&lt;=1)*1,IF(AND(IP20,$F20+$G20&gt;=PrSettings!$M$8),(ABS(IM20-$F20)+ABS(IN20-$G20)&lt;=1)*1,""))),"")</f>
        <v/>
      </c>
      <c r="IT20" s="617"/>
      <c r="IV20" s="605">
        <f t="shared" si="19"/>
        <v>15</v>
      </c>
      <c r="IW20" s="646" t="str">
        <f>GrpC!$B$4</f>
        <v>Dänemark</v>
      </c>
      <c r="IX20" s="606">
        <f t="shared" ref="IX20:IX25" si="239">$D20</f>
        <v>17</v>
      </c>
      <c r="IY20" s="646" t="str">
        <f>GrpC!$D$4</f>
        <v>Schweden</v>
      </c>
      <c r="IZ20" s="643"/>
      <c r="JA20" s="643"/>
      <c r="JB20" s="614"/>
      <c r="JC20" s="606" t="str">
        <f t="shared" ref="JC20:JC25" si="240">IF(($F20&lt;&gt;"")*($G20&lt;&gt;"")*(IZ20&lt;&gt;"")*(JA20&lt;&gt;""),($F20&gt;$G20)*(IZ20&gt;JA20)+($F20=$G20)*(IZ20=JA20)+($F20&lt;$G20)*(IZ20&lt;JA20),"")</f>
        <v/>
      </c>
      <c r="JD20" s="606" t="str">
        <f>IF((JC20&lt;&gt;""),IF(OR($F20&lt;&gt;$G20,PrSettings!$M$4="●"),(($F20-$G20)=(IZ20-JA20))*1,0),"")</f>
        <v/>
      </c>
      <c r="JE20" s="606" t="str">
        <f t="shared" ref="JE20:JE25" si="241">IF((JC20&lt;&gt;""),($F20=IZ20)*($G20=JA20),"")</f>
        <v/>
      </c>
      <c r="JF20" s="606" t="str">
        <f>IF(JC20&lt;&gt;"",IF(ABS($F20-$G20)&gt;=PrSettings!$M$7,(ABS($F20-$G20-IZ20+JA20)&lt;=1)*1,IF(AND(JC20,$F20=$G20,$F20&gt;=PrSettings!$M$6),(ABS(IZ20-$F20)&lt;=1)*1,IF(AND(JC20,$F20+$G20&gt;=PrSettings!$M$8),(ABS(IZ20-$F20)+ABS(JA20-$G20)&lt;=1)*1,""))),"")</f>
        <v/>
      </c>
      <c r="JG20" s="617"/>
      <c r="JI20" s="605">
        <f t="shared" si="20"/>
        <v>15</v>
      </c>
      <c r="JJ20" s="646" t="str">
        <f>GrpC!$B$4</f>
        <v>Dänemark</v>
      </c>
      <c r="JK20" s="606">
        <f t="shared" ref="JK20:JK25" si="242">$D20</f>
        <v>17</v>
      </c>
      <c r="JL20" s="646" t="str">
        <f>GrpC!$D$4</f>
        <v>Schweden</v>
      </c>
      <c r="JM20" s="643"/>
      <c r="JN20" s="643"/>
      <c r="JO20" s="614"/>
      <c r="JP20" s="606" t="str">
        <f t="shared" ref="JP20:JP25" si="243">IF(($F20&lt;&gt;"")*($G20&lt;&gt;"")*(JM20&lt;&gt;"")*(JN20&lt;&gt;""),($F20&gt;$G20)*(JM20&gt;JN20)+($F20=$G20)*(JM20=JN20)+($F20&lt;$G20)*(JM20&lt;JN20),"")</f>
        <v/>
      </c>
      <c r="JQ20" s="606" t="str">
        <f>IF((JP20&lt;&gt;""),IF(OR($F20&lt;&gt;$G20,PrSettings!$M$4="●"),(($F20-$G20)=(JM20-JN20))*1,0),"")</f>
        <v/>
      </c>
      <c r="JR20" s="606" t="str">
        <f t="shared" ref="JR20:JR25" si="244">IF((JP20&lt;&gt;""),($F20=JM20)*($G20=JN20),"")</f>
        <v/>
      </c>
      <c r="JS20" s="606" t="str">
        <f>IF(JP20&lt;&gt;"",IF(ABS($F20-$G20)&gt;=PrSettings!$M$7,(ABS($F20-$G20-JM20+JN20)&lt;=1)*1,IF(AND(JP20,$F20=$G20,$F20&gt;=PrSettings!$M$6),(ABS(JM20-$F20)&lt;=1)*1,IF(AND(JP20,$F20+$G20&gt;=PrSettings!$M$8),(ABS(JM20-$F20)+ABS(JN20-$G20)&lt;=1)*1,""))),"")</f>
        <v/>
      </c>
      <c r="JT20" s="617"/>
      <c r="JV20" s="605">
        <f t="shared" si="21"/>
        <v>15</v>
      </c>
      <c r="JW20" s="646" t="str">
        <f>GrpC!$B$4</f>
        <v>Dänemark</v>
      </c>
      <c r="JX20" s="606">
        <f t="shared" ref="JX20:JX25" si="245">$D20</f>
        <v>17</v>
      </c>
      <c r="JY20" s="646" t="str">
        <f>GrpC!$D$4</f>
        <v>Schweden</v>
      </c>
      <c r="JZ20" s="643"/>
      <c r="KA20" s="643"/>
      <c r="KB20" s="614"/>
      <c r="KC20" s="606" t="str">
        <f t="shared" ref="KC20:KC25" si="246">IF(($F20&lt;&gt;"")*($G20&lt;&gt;"")*(JZ20&lt;&gt;"")*(KA20&lt;&gt;""),($F20&gt;$G20)*(JZ20&gt;KA20)+($F20=$G20)*(JZ20=KA20)+($F20&lt;$G20)*(JZ20&lt;KA20),"")</f>
        <v/>
      </c>
      <c r="KD20" s="606" t="str">
        <f>IF((KC20&lt;&gt;""),IF(OR($F20&lt;&gt;$G20,PrSettings!$M$4="●"),(($F20-$G20)=(JZ20-KA20))*1,0),"")</f>
        <v/>
      </c>
      <c r="KE20" s="606" t="str">
        <f t="shared" ref="KE20:KE25" si="247">IF((KC20&lt;&gt;""),($F20=JZ20)*($G20=KA20),"")</f>
        <v/>
      </c>
      <c r="KF20" s="606" t="str">
        <f>IF(KC20&lt;&gt;"",IF(ABS($F20-$G20)&gt;=PrSettings!$M$7,(ABS($F20-$G20-JZ20+KA20)&lt;=1)*1,IF(AND(KC20,$F20=$G20,$F20&gt;=PrSettings!$M$6),(ABS(JZ20-$F20)&lt;=1)*1,IF(AND(KC20,$F20+$G20&gt;=PrSettings!$M$8),(ABS(JZ20-$F20)+ABS(KA20-$G20)&lt;=1)*1,""))),"")</f>
        <v/>
      </c>
      <c r="KG20" s="617"/>
      <c r="KI20" s="605">
        <f t="shared" si="22"/>
        <v>15</v>
      </c>
      <c r="KJ20" s="646" t="str">
        <f>GrpC!$B$4</f>
        <v>Dänemark</v>
      </c>
      <c r="KK20" s="606">
        <f t="shared" ref="KK20:KK25" si="248">$D20</f>
        <v>17</v>
      </c>
      <c r="KL20" s="646" t="str">
        <f>GrpC!$D$4</f>
        <v>Schweden</v>
      </c>
      <c r="KM20" s="643"/>
      <c r="KN20" s="643"/>
      <c r="KO20" s="614"/>
      <c r="KP20" s="606" t="str">
        <f t="shared" ref="KP20:KP25" si="249">IF(($F20&lt;&gt;"")*($G20&lt;&gt;"")*(KM20&lt;&gt;"")*(KN20&lt;&gt;""),($F20&gt;$G20)*(KM20&gt;KN20)+($F20=$G20)*(KM20=KN20)+($F20&lt;$G20)*(KM20&lt;KN20),"")</f>
        <v/>
      </c>
      <c r="KQ20" s="606" t="str">
        <f>IF((KP20&lt;&gt;""),IF(OR($F20&lt;&gt;$G20,PrSettings!$M$4="●"),(($F20-$G20)=(KM20-KN20))*1,0),"")</f>
        <v/>
      </c>
      <c r="KR20" s="606" t="str">
        <f t="shared" ref="KR20:KR25" si="250">IF((KP20&lt;&gt;""),($F20=KM20)*($G20=KN20),"")</f>
        <v/>
      </c>
      <c r="KS20" s="606" t="str">
        <f>IF(KP20&lt;&gt;"",IF(ABS($F20-$G20)&gt;=PrSettings!$M$7,(ABS($F20-$G20-KM20+KN20)&lt;=1)*1,IF(AND(KP20,$F20=$G20,$F20&gt;=PrSettings!$M$6),(ABS(KM20-$F20)&lt;=1)*1,IF(AND(KP20,$F20+$G20&gt;=PrSettings!$M$8),(ABS(KM20-$F20)+ABS(KN20-$G20)&lt;=1)*1,""))),"")</f>
        <v/>
      </c>
      <c r="KT20" s="617"/>
      <c r="KV20" s="605">
        <f t="shared" si="23"/>
        <v>15</v>
      </c>
      <c r="KW20" s="646" t="str">
        <f>GrpC!$B$4</f>
        <v>Dänemark</v>
      </c>
      <c r="KX20" s="606">
        <f t="shared" ref="KX20:KX25" si="251">$D20</f>
        <v>17</v>
      </c>
      <c r="KY20" s="646" t="str">
        <f>GrpC!$D$4</f>
        <v>Schweden</v>
      </c>
      <c r="KZ20" s="643"/>
      <c r="LA20" s="643"/>
      <c r="LB20" s="614"/>
      <c r="LC20" s="606" t="str">
        <f t="shared" ref="LC20:LC25" si="252">IF(($F20&lt;&gt;"")*($G20&lt;&gt;"")*(KZ20&lt;&gt;"")*(LA20&lt;&gt;""),($F20&gt;$G20)*(KZ20&gt;LA20)+($F20=$G20)*(KZ20=LA20)+($F20&lt;$G20)*(KZ20&lt;LA20),"")</f>
        <v/>
      </c>
      <c r="LD20" s="606" t="str">
        <f>IF((LC20&lt;&gt;""),IF(OR($F20&lt;&gt;$G20,PrSettings!$M$4="●"),(($F20-$G20)=(KZ20-LA20))*1,0),"")</f>
        <v/>
      </c>
      <c r="LE20" s="606" t="str">
        <f t="shared" ref="LE20:LE25" si="253">IF((LC20&lt;&gt;""),($F20=KZ20)*($G20=LA20),"")</f>
        <v/>
      </c>
      <c r="LF20" s="606" t="str">
        <f>IF(LC20&lt;&gt;"",IF(ABS($F20-$G20)&gt;=PrSettings!$M$7,(ABS($F20-$G20-KZ20+LA20)&lt;=1)*1,IF(AND(LC20,$F20=$G20,$F20&gt;=PrSettings!$M$6),(ABS(KZ20-$F20)&lt;=1)*1,IF(AND(LC20,$F20+$G20&gt;=PrSettings!$M$8),(ABS(KZ20-$F20)+ABS(LA20-$G20)&lt;=1)*1,""))),"")</f>
        <v/>
      </c>
      <c r="LG20" s="617"/>
      <c r="LI20" s="605">
        <f t="shared" si="24"/>
        <v>15</v>
      </c>
      <c r="LJ20" s="646" t="str">
        <f>GrpC!$B$4</f>
        <v>Dänemark</v>
      </c>
      <c r="LK20" s="606">
        <f t="shared" ref="LK20:LK25" si="254">$D20</f>
        <v>17</v>
      </c>
      <c r="LL20" s="646" t="str">
        <f>GrpC!$D$4</f>
        <v>Schweden</v>
      </c>
      <c r="LM20" s="643"/>
      <c r="LN20" s="643"/>
      <c r="LO20" s="614"/>
      <c r="LP20" s="606" t="str">
        <f t="shared" ref="LP20:LP25" si="255">IF(($F20&lt;&gt;"")*($G20&lt;&gt;"")*(LM20&lt;&gt;"")*(LN20&lt;&gt;""),($F20&gt;$G20)*(LM20&gt;LN20)+($F20=$G20)*(LM20=LN20)+($F20&lt;$G20)*(LM20&lt;LN20),"")</f>
        <v/>
      </c>
      <c r="LQ20" s="606" t="str">
        <f>IF((LP20&lt;&gt;""),IF(OR($F20&lt;&gt;$G20,PrSettings!$M$4="●"),(($F20-$G20)=(LM20-LN20))*1,0),"")</f>
        <v/>
      </c>
      <c r="LR20" s="606" t="str">
        <f t="shared" ref="LR20:LR25" si="256">IF((LP20&lt;&gt;""),($F20=LM20)*($G20=LN20),"")</f>
        <v/>
      </c>
      <c r="LS20" s="606" t="str">
        <f>IF(LP20&lt;&gt;"",IF(ABS($F20-$G20)&gt;=PrSettings!$M$7,(ABS($F20-$G20-LM20+LN20)&lt;=1)*1,IF(AND(LP20,$F20=$G20,$F20&gt;=PrSettings!$M$6),(ABS(LM20-$F20)&lt;=1)*1,IF(AND(LP20,$F20+$G20&gt;=PrSettings!$M$8),(ABS(LM20-$F20)+ABS(LN20-$G20)&lt;=1)*1,""))),"")</f>
        <v/>
      </c>
      <c r="LT20" s="617"/>
      <c r="LV20" s="605">
        <f t="shared" si="25"/>
        <v>15</v>
      </c>
      <c r="LW20" s="646" t="str">
        <f>GrpC!$B$4</f>
        <v>Dänemark</v>
      </c>
      <c r="LX20" s="606">
        <f t="shared" ref="LX20:LX25" si="257">$D20</f>
        <v>17</v>
      </c>
      <c r="LY20" s="646" t="str">
        <f>GrpC!$D$4</f>
        <v>Schweden</v>
      </c>
      <c r="LZ20" s="643"/>
      <c r="MA20" s="643"/>
      <c r="MB20" s="614"/>
      <c r="MC20" s="606" t="str">
        <f t="shared" ref="MC20:MC25" si="258">IF(($F20&lt;&gt;"")*($G20&lt;&gt;"")*(LZ20&lt;&gt;"")*(MA20&lt;&gt;""),($F20&gt;$G20)*(LZ20&gt;MA20)+($F20=$G20)*(LZ20=MA20)+($F20&lt;$G20)*(LZ20&lt;MA20),"")</f>
        <v/>
      </c>
      <c r="MD20" s="606" t="str">
        <f>IF((MC20&lt;&gt;""),IF(OR($F20&lt;&gt;$G20,PrSettings!$M$4="●"),(($F20-$G20)=(LZ20-MA20))*1,0),"")</f>
        <v/>
      </c>
      <c r="ME20" s="606" t="str">
        <f t="shared" ref="ME20:ME25" si="259">IF((MC20&lt;&gt;""),($F20=LZ20)*($G20=MA20),"")</f>
        <v/>
      </c>
      <c r="MF20" s="606" t="str">
        <f>IF(MC20&lt;&gt;"",IF(ABS($F20-$G20)&gt;=PrSettings!$M$7,(ABS($F20-$G20-LZ20+MA20)&lt;=1)*1,IF(AND(MC20,$F20=$G20,$F20&gt;=PrSettings!$M$6),(ABS(LZ20-$F20)&lt;=1)*1,IF(AND(MC20,$F20+$G20&gt;=PrSettings!$M$8),(ABS(LZ20-$F20)+ABS(MA20-$G20)&lt;=1)*1,""))),"")</f>
        <v/>
      </c>
      <c r="MG20" s="617"/>
    </row>
    <row r="21" spans="2:345" x14ac:dyDescent="0.25">
      <c r="B21" s="605">
        <f>INDEX(Groups!$C$7:$C$25,MATCH(C21,Groups!$D$7:$D$25,0))</f>
        <v>4</v>
      </c>
      <c r="C21" s="646" t="str">
        <f>GrpC!$B$5</f>
        <v>Deutschland</v>
      </c>
      <c r="D21" s="606">
        <f>INDEX(Groups!$C$7:$C$25,MATCH(E21,Groups!$D$7:$D$25,0))</f>
        <v>8</v>
      </c>
      <c r="E21" s="646" t="str">
        <f>GrpC!$D$5</f>
        <v>Polen</v>
      </c>
      <c r="F21" s="649">
        <f>GrpC!$E$5</f>
        <v>2</v>
      </c>
      <c r="G21" s="650">
        <f>GrpC!$G$5</f>
        <v>0</v>
      </c>
      <c r="I21" s="605">
        <f t="shared" si="0"/>
        <v>4</v>
      </c>
      <c r="J21" s="646" t="str">
        <f>GrpC!$B$5</f>
        <v>Deutschland</v>
      </c>
      <c r="K21" s="606">
        <f t="shared" si="182"/>
        <v>8</v>
      </c>
      <c r="L21" s="646" t="str">
        <f>GrpC!$D$5</f>
        <v>Polen</v>
      </c>
      <c r="M21" s="643"/>
      <c r="N21" s="643"/>
      <c r="O21" s="615"/>
      <c r="P21" s="606" t="str">
        <f t="shared" si="183"/>
        <v/>
      </c>
      <c r="Q21" s="606" t="str">
        <f>IF((P21&lt;&gt;""),IF(OR($F21&lt;&gt;$G21,PrSettings!$M$4="●"),(($F21-$G21)=(M21-N21))*1,0),"")</f>
        <v/>
      </c>
      <c r="R21" s="606" t="str">
        <f t="shared" si="184"/>
        <v/>
      </c>
      <c r="S21" s="606" t="str">
        <f>IF(P21&lt;&gt;"",IF(ABS($F21-$G21)&gt;=PrSettings!$M$7,(ABS($F21-$G21-M21+N21)&lt;=1)*1,IF(AND(P21,$F21=$G21,$F21&gt;=PrSettings!$M$6),(ABS(M21-$F21)&lt;=1)*1,IF(AND(P21,$F21+$G21&gt;=PrSettings!$M$8),(ABS(M21-$F21)+ABS(N21-$G21)&lt;=1)*1,""))),"")</f>
        <v/>
      </c>
      <c r="T21" s="618"/>
      <c r="V21" s="605">
        <f t="shared" si="1"/>
        <v>4</v>
      </c>
      <c r="W21" s="646" t="str">
        <f>GrpC!$B$5</f>
        <v>Deutschland</v>
      </c>
      <c r="X21" s="606">
        <f t="shared" si="185"/>
        <v>8</v>
      </c>
      <c r="Y21" s="646" t="str">
        <f>GrpC!$D$5</f>
        <v>Polen</v>
      </c>
      <c r="Z21" s="643"/>
      <c r="AA21" s="643"/>
      <c r="AB21" s="615"/>
      <c r="AC21" s="606" t="str">
        <f t="shared" si="186"/>
        <v/>
      </c>
      <c r="AD21" s="606" t="str">
        <f>IF((AC21&lt;&gt;""),IF(OR($F21&lt;&gt;$G21,PrSettings!$M$4="●"),(($F21-$G21)=(Z21-AA21))*1,0),"")</f>
        <v/>
      </c>
      <c r="AE21" s="606" t="str">
        <f t="shared" si="187"/>
        <v/>
      </c>
      <c r="AF21" s="606" t="str">
        <f>IF(AC21&lt;&gt;"",IF(ABS($F21-$G21)&gt;=PrSettings!$M$7,(ABS($F21-$G21-Z21+AA21)&lt;=1)*1,IF(AND(AC21,$F21=$G21,$F21&gt;=PrSettings!$M$6),(ABS(Z21-$F21)&lt;=1)*1,IF(AND(AC21,$F21+$G21&gt;=PrSettings!$M$8),(ABS(Z21-$F21)+ABS(AA21-$G21)&lt;=1)*1,""))),"")</f>
        <v/>
      </c>
      <c r="AG21" s="618"/>
      <c r="AI21" s="605">
        <f t="shared" si="2"/>
        <v>4</v>
      </c>
      <c r="AJ21" s="646" t="str">
        <f>GrpC!$B$5</f>
        <v>Deutschland</v>
      </c>
      <c r="AK21" s="606">
        <f t="shared" si="188"/>
        <v>8</v>
      </c>
      <c r="AL21" s="646" t="str">
        <f>GrpC!$D$5</f>
        <v>Polen</v>
      </c>
      <c r="AM21" s="643"/>
      <c r="AN21" s="643"/>
      <c r="AO21" s="615"/>
      <c r="AP21" s="606" t="str">
        <f t="shared" si="189"/>
        <v/>
      </c>
      <c r="AQ21" s="606" t="str">
        <f>IF((AP21&lt;&gt;""),IF(OR($F21&lt;&gt;$G21,PrSettings!$M$4="●"),(($F21-$G21)=(AM21-AN21))*1,0),"")</f>
        <v/>
      </c>
      <c r="AR21" s="606" t="str">
        <f t="shared" si="190"/>
        <v/>
      </c>
      <c r="AS21" s="606" t="str">
        <f>IF(AP21&lt;&gt;"",IF(ABS($F21-$G21)&gt;=PrSettings!$M$7,(ABS($F21-$G21-AM21+AN21)&lt;=1)*1,IF(AND(AP21,$F21=$G21,$F21&gt;=PrSettings!$M$6),(ABS(AM21-$F21)&lt;=1)*1,IF(AND(AP21,$F21+$G21&gt;=PrSettings!$M$8),(ABS(AM21-$F21)+ABS(AN21-$G21)&lt;=1)*1,""))),"")</f>
        <v/>
      </c>
      <c r="AT21" s="618"/>
      <c r="AV21" s="605">
        <f t="shared" si="3"/>
        <v>4</v>
      </c>
      <c r="AW21" s="646" t="str">
        <f>GrpC!$B$5</f>
        <v>Deutschland</v>
      </c>
      <c r="AX21" s="606">
        <f t="shared" si="191"/>
        <v>8</v>
      </c>
      <c r="AY21" s="646" t="str">
        <f>GrpC!$D$5</f>
        <v>Polen</v>
      </c>
      <c r="AZ21" s="643"/>
      <c r="BA21" s="643"/>
      <c r="BB21" s="615"/>
      <c r="BC21" s="606" t="str">
        <f t="shared" si="192"/>
        <v/>
      </c>
      <c r="BD21" s="606" t="str">
        <f>IF((BC21&lt;&gt;""),IF(OR($F21&lt;&gt;$G21,PrSettings!$M$4="●"),(($F21-$G21)=(AZ21-BA21))*1,0),"")</f>
        <v/>
      </c>
      <c r="BE21" s="606" t="str">
        <f t="shared" si="193"/>
        <v/>
      </c>
      <c r="BF21" s="606" t="str">
        <f>IF(BC21&lt;&gt;"",IF(ABS($F21-$G21)&gt;=PrSettings!$M$7,(ABS($F21-$G21-AZ21+BA21)&lt;=1)*1,IF(AND(BC21,$F21=$G21,$F21&gt;=PrSettings!$M$6),(ABS(AZ21-$F21)&lt;=1)*1,IF(AND(BC21,$F21+$G21&gt;=PrSettings!$M$8),(ABS(AZ21-$F21)+ABS(BA21-$G21)&lt;=1)*1,""))),"")</f>
        <v/>
      </c>
      <c r="BG21" s="618"/>
      <c r="BI21" s="605">
        <f t="shared" si="4"/>
        <v>4</v>
      </c>
      <c r="BJ21" s="646" t="str">
        <f>GrpC!$B$5</f>
        <v>Deutschland</v>
      </c>
      <c r="BK21" s="606">
        <f t="shared" si="194"/>
        <v>8</v>
      </c>
      <c r="BL21" s="646" t="str">
        <f>GrpC!$D$5</f>
        <v>Polen</v>
      </c>
      <c r="BM21" s="643"/>
      <c r="BN21" s="643"/>
      <c r="BO21" s="615"/>
      <c r="BP21" s="606" t="str">
        <f t="shared" si="195"/>
        <v/>
      </c>
      <c r="BQ21" s="606" t="str">
        <f>IF((BP21&lt;&gt;""),IF(OR($F21&lt;&gt;$G21,PrSettings!$M$4="●"),(($F21-$G21)=(BM21-BN21))*1,0),"")</f>
        <v/>
      </c>
      <c r="BR21" s="606" t="str">
        <f t="shared" si="196"/>
        <v/>
      </c>
      <c r="BS21" s="606" t="str">
        <f>IF(BP21&lt;&gt;"",IF(ABS($F21-$G21)&gt;=PrSettings!$M$7,(ABS($F21-$G21-BM21+BN21)&lt;=1)*1,IF(AND(BP21,$F21=$G21,$F21&gt;=PrSettings!$M$6),(ABS(BM21-$F21)&lt;=1)*1,IF(AND(BP21,$F21+$G21&gt;=PrSettings!$M$8),(ABS(BM21-$F21)+ABS(BN21-$G21)&lt;=1)*1,""))),"")</f>
        <v/>
      </c>
      <c r="BT21" s="618"/>
      <c r="BV21" s="605">
        <f t="shared" si="5"/>
        <v>4</v>
      </c>
      <c r="BW21" s="646" t="str">
        <f>GrpC!$B$5</f>
        <v>Deutschland</v>
      </c>
      <c r="BX21" s="606">
        <f t="shared" si="197"/>
        <v>8</v>
      </c>
      <c r="BY21" s="646" t="str">
        <f>GrpC!$D$5</f>
        <v>Polen</v>
      </c>
      <c r="BZ21" s="643"/>
      <c r="CA21" s="643"/>
      <c r="CB21" s="615"/>
      <c r="CC21" s="606" t="str">
        <f t="shared" si="198"/>
        <v/>
      </c>
      <c r="CD21" s="606" t="str">
        <f>IF((CC21&lt;&gt;""),IF(OR($F21&lt;&gt;$G21,PrSettings!$M$4="●"),(($F21-$G21)=(BZ21-CA21))*1,0),"")</f>
        <v/>
      </c>
      <c r="CE21" s="606" t="str">
        <f t="shared" si="199"/>
        <v/>
      </c>
      <c r="CF21" s="606" t="str">
        <f>IF(CC21&lt;&gt;"",IF(ABS($F21-$G21)&gt;=PrSettings!$M$7,(ABS($F21-$G21-BZ21+CA21)&lt;=1)*1,IF(AND(CC21,$F21=$G21,$F21&gt;=PrSettings!$M$6),(ABS(BZ21-$F21)&lt;=1)*1,IF(AND(CC21,$F21+$G21&gt;=PrSettings!$M$8),(ABS(BZ21-$F21)+ABS(CA21-$G21)&lt;=1)*1,""))),"")</f>
        <v/>
      </c>
      <c r="CG21" s="618"/>
      <c r="CI21" s="605">
        <f t="shared" si="6"/>
        <v>4</v>
      </c>
      <c r="CJ21" s="646" t="str">
        <f>GrpC!$B$5</f>
        <v>Deutschland</v>
      </c>
      <c r="CK21" s="606">
        <f t="shared" si="200"/>
        <v>8</v>
      </c>
      <c r="CL21" s="646" t="str">
        <f>GrpC!$D$5</f>
        <v>Polen</v>
      </c>
      <c r="CM21" s="643"/>
      <c r="CN21" s="643"/>
      <c r="CO21" s="615"/>
      <c r="CP21" s="606" t="str">
        <f t="shared" si="201"/>
        <v/>
      </c>
      <c r="CQ21" s="606" t="str">
        <f>IF((CP21&lt;&gt;""),IF(OR($F21&lt;&gt;$G21,PrSettings!$M$4="●"),(($F21-$G21)=(CM21-CN21))*1,0),"")</f>
        <v/>
      </c>
      <c r="CR21" s="606" t="str">
        <f t="shared" si="202"/>
        <v/>
      </c>
      <c r="CS21" s="606" t="str">
        <f>IF(CP21&lt;&gt;"",IF(ABS($F21-$G21)&gt;=PrSettings!$M$7,(ABS($F21-$G21-CM21+CN21)&lt;=1)*1,IF(AND(CP21,$F21=$G21,$F21&gt;=PrSettings!$M$6),(ABS(CM21-$F21)&lt;=1)*1,IF(AND(CP21,$F21+$G21&gt;=PrSettings!$M$8),(ABS(CM21-$F21)+ABS(CN21-$G21)&lt;=1)*1,""))),"")</f>
        <v/>
      </c>
      <c r="CT21" s="618"/>
      <c r="CV21" s="605">
        <f t="shared" si="7"/>
        <v>4</v>
      </c>
      <c r="CW21" s="646" t="str">
        <f>GrpC!$B$5</f>
        <v>Deutschland</v>
      </c>
      <c r="CX21" s="606">
        <f t="shared" si="203"/>
        <v>8</v>
      </c>
      <c r="CY21" s="646" t="str">
        <f>GrpC!$D$5</f>
        <v>Polen</v>
      </c>
      <c r="CZ21" s="643"/>
      <c r="DA21" s="643"/>
      <c r="DB21" s="615"/>
      <c r="DC21" s="606" t="str">
        <f t="shared" si="204"/>
        <v/>
      </c>
      <c r="DD21" s="606" t="str">
        <f>IF((DC21&lt;&gt;""),IF(OR($F21&lt;&gt;$G21,PrSettings!$M$4="●"),(($F21-$G21)=(CZ21-DA21))*1,0),"")</f>
        <v/>
      </c>
      <c r="DE21" s="606" t="str">
        <f t="shared" si="205"/>
        <v/>
      </c>
      <c r="DF21" s="606" t="str">
        <f>IF(DC21&lt;&gt;"",IF(ABS($F21-$G21)&gt;=PrSettings!$M$7,(ABS($F21-$G21-CZ21+DA21)&lt;=1)*1,IF(AND(DC21,$F21=$G21,$F21&gt;=PrSettings!$M$6),(ABS(CZ21-$F21)&lt;=1)*1,IF(AND(DC21,$F21+$G21&gt;=PrSettings!$M$8),(ABS(CZ21-$F21)+ABS(DA21-$G21)&lt;=1)*1,""))),"")</f>
        <v/>
      </c>
      <c r="DG21" s="618"/>
      <c r="DI21" s="605">
        <f t="shared" si="8"/>
        <v>4</v>
      </c>
      <c r="DJ21" s="646" t="str">
        <f>GrpC!$B$5</f>
        <v>Deutschland</v>
      </c>
      <c r="DK21" s="606">
        <f t="shared" si="206"/>
        <v>8</v>
      </c>
      <c r="DL21" s="646" t="str">
        <f>GrpC!$D$5</f>
        <v>Polen</v>
      </c>
      <c r="DM21" s="643"/>
      <c r="DN21" s="643"/>
      <c r="DO21" s="615"/>
      <c r="DP21" s="606" t="str">
        <f t="shared" si="207"/>
        <v/>
      </c>
      <c r="DQ21" s="606" t="str">
        <f>IF((DP21&lt;&gt;""),IF(OR($F21&lt;&gt;$G21,PrSettings!$M$4="●"),(($F21-$G21)=(DM21-DN21))*1,0),"")</f>
        <v/>
      </c>
      <c r="DR21" s="606" t="str">
        <f t="shared" si="208"/>
        <v/>
      </c>
      <c r="DS21" s="606" t="str">
        <f>IF(DP21&lt;&gt;"",IF(ABS($F21-$G21)&gt;=PrSettings!$M$7,(ABS($F21-$G21-DM21+DN21)&lt;=1)*1,IF(AND(DP21,$F21=$G21,$F21&gt;=PrSettings!$M$6),(ABS(DM21-$F21)&lt;=1)*1,IF(AND(DP21,$F21+$G21&gt;=PrSettings!$M$8),(ABS(DM21-$F21)+ABS(DN21-$G21)&lt;=1)*1,""))),"")</f>
        <v/>
      </c>
      <c r="DT21" s="618"/>
      <c r="DV21" s="605">
        <f t="shared" si="9"/>
        <v>4</v>
      </c>
      <c r="DW21" s="646" t="str">
        <f>GrpC!$B$5</f>
        <v>Deutschland</v>
      </c>
      <c r="DX21" s="606">
        <f t="shared" si="209"/>
        <v>8</v>
      </c>
      <c r="DY21" s="646" t="str">
        <f>GrpC!$D$5</f>
        <v>Polen</v>
      </c>
      <c r="DZ21" s="643"/>
      <c r="EA21" s="643"/>
      <c r="EB21" s="615"/>
      <c r="EC21" s="606" t="str">
        <f t="shared" si="210"/>
        <v/>
      </c>
      <c r="ED21" s="606" t="str">
        <f>IF((EC21&lt;&gt;""),IF(OR($F21&lt;&gt;$G21,PrSettings!$M$4="●"),(($F21-$G21)=(DZ21-EA21))*1,0),"")</f>
        <v/>
      </c>
      <c r="EE21" s="606" t="str">
        <f t="shared" si="211"/>
        <v/>
      </c>
      <c r="EF21" s="606" t="str">
        <f>IF(EC21&lt;&gt;"",IF(ABS($F21-$G21)&gt;=PrSettings!$M$7,(ABS($F21-$G21-DZ21+EA21)&lt;=1)*1,IF(AND(EC21,$F21=$G21,$F21&gt;=PrSettings!$M$6),(ABS(DZ21-$F21)&lt;=1)*1,IF(AND(EC21,$F21+$G21&gt;=PrSettings!$M$8),(ABS(DZ21-$F21)+ABS(EA21-$G21)&lt;=1)*1,""))),"")</f>
        <v/>
      </c>
      <c r="EG21" s="618"/>
      <c r="EI21" s="605">
        <f t="shared" si="10"/>
        <v>4</v>
      </c>
      <c r="EJ21" s="646" t="str">
        <f>GrpC!$B$5</f>
        <v>Deutschland</v>
      </c>
      <c r="EK21" s="606">
        <f t="shared" si="212"/>
        <v>8</v>
      </c>
      <c r="EL21" s="646" t="str">
        <f>GrpC!$D$5</f>
        <v>Polen</v>
      </c>
      <c r="EM21" s="643"/>
      <c r="EN21" s="643"/>
      <c r="EO21" s="615"/>
      <c r="EP21" s="606" t="str">
        <f t="shared" si="213"/>
        <v/>
      </c>
      <c r="EQ21" s="606" t="str">
        <f>IF((EP21&lt;&gt;""),IF(OR($F21&lt;&gt;$G21,PrSettings!$M$4="●"),(($F21-$G21)=(EM21-EN21))*1,0),"")</f>
        <v/>
      </c>
      <c r="ER21" s="606" t="str">
        <f t="shared" si="214"/>
        <v/>
      </c>
      <c r="ES21" s="606" t="str">
        <f>IF(EP21&lt;&gt;"",IF(ABS($F21-$G21)&gt;=PrSettings!$M$7,(ABS($F21-$G21-EM21+EN21)&lt;=1)*1,IF(AND(EP21,$F21=$G21,$F21&gt;=PrSettings!$M$6),(ABS(EM21-$F21)&lt;=1)*1,IF(AND(EP21,$F21+$G21&gt;=PrSettings!$M$8),(ABS(EM21-$F21)+ABS(EN21-$G21)&lt;=1)*1,""))),"")</f>
        <v/>
      </c>
      <c r="ET21" s="618"/>
      <c r="EV21" s="605">
        <f t="shared" si="11"/>
        <v>4</v>
      </c>
      <c r="EW21" s="646" t="str">
        <f>GrpC!$B$5</f>
        <v>Deutschland</v>
      </c>
      <c r="EX21" s="606">
        <f t="shared" si="215"/>
        <v>8</v>
      </c>
      <c r="EY21" s="646" t="str">
        <f>GrpC!$D$5</f>
        <v>Polen</v>
      </c>
      <c r="EZ21" s="643"/>
      <c r="FA21" s="643"/>
      <c r="FB21" s="615"/>
      <c r="FC21" s="606" t="str">
        <f t="shared" si="216"/>
        <v/>
      </c>
      <c r="FD21" s="606" t="str">
        <f>IF((FC21&lt;&gt;""),IF(OR($F21&lt;&gt;$G21,PrSettings!$M$4="●"),(($F21-$G21)=(EZ21-FA21))*1,0),"")</f>
        <v/>
      </c>
      <c r="FE21" s="606" t="str">
        <f t="shared" si="217"/>
        <v/>
      </c>
      <c r="FF21" s="606" t="str">
        <f>IF(FC21&lt;&gt;"",IF(ABS($F21-$G21)&gt;=PrSettings!$M$7,(ABS($F21-$G21-EZ21+FA21)&lt;=1)*1,IF(AND(FC21,$F21=$G21,$F21&gt;=PrSettings!$M$6),(ABS(EZ21-$F21)&lt;=1)*1,IF(AND(FC21,$F21+$G21&gt;=PrSettings!$M$8),(ABS(EZ21-$F21)+ABS(FA21-$G21)&lt;=1)*1,""))),"")</f>
        <v/>
      </c>
      <c r="FG21" s="618"/>
      <c r="FI21" s="605">
        <f t="shared" si="12"/>
        <v>4</v>
      </c>
      <c r="FJ21" s="646" t="str">
        <f>GrpC!$B$5</f>
        <v>Deutschland</v>
      </c>
      <c r="FK21" s="606">
        <f t="shared" si="218"/>
        <v>8</v>
      </c>
      <c r="FL21" s="646" t="str">
        <f>GrpC!$D$5</f>
        <v>Polen</v>
      </c>
      <c r="FM21" s="643"/>
      <c r="FN21" s="643"/>
      <c r="FO21" s="615"/>
      <c r="FP21" s="606" t="str">
        <f t="shared" si="219"/>
        <v/>
      </c>
      <c r="FQ21" s="606" t="str">
        <f>IF((FP21&lt;&gt;""),IF(OR($F21&lt;&gt;$G21,PrSettings!$M$4="●"),(($F21-$G21)=(FM21-FN21))*1,0),"")</f>
        <v/>
      </c>
      <c r="FR21" s="606" t="str">
        <f t="shared" si="220"/>
        <v/>
      </c>
      <c r="FS21" s="606" t="str">
        <f>IF(FP21&lt;&gt;"",IF(ABS($F21-$G21)&gt;=PrSettings!$M$7,(ABS($F21-$G21-FM21+FN21)&lt;=1)*1,IF(AND(FP21,$F21=$G21,$F21&gt;=PrSettings!$M$6),(ABS(FM21-$F21)&lt;=1)*1,IF(AND(FP21,$F21+$G21&gt;=PrSettings!$M$8),(ABS(FM21-$F21)+ABS(FN21-$G21)&lt;=1)*1,""))),"")</f>
        <v/>
      </c>
      <c r="FT21" s="618"/>
      <c r="FV21" s="605">
        <f t="shared" si="13"/>
        <v>4</v>
      </c>
      <c r="FW21" s="646" t="str">
        <f>GrpC!$B$5</f>
        <v>Deutschland</v>
      </c>
      <c r="FX21" s="606">
        <f t="shared" si="221"/>
        <v>8</v>
      </c>
      <c r="FY21" s="646" t="str">
        <f>GrpC!$D$5</f>
        <v>Polen</v>
      </c>
      <c r="FZ21" s="643"/>
      <c r="GA21" s="643"/>
      <c r="GB21" s="615"/>
      <c r="GC21" s="606" t="str">
        <f t="shared" si="222"/>
        <v/>
      </c>
      <c r="GD21" s="606" t="str">
        <f>IF((GC21&lt;&gt;""),IF(OR($F21&lt;&gt;$G21,PrSettings!$M$4="●"),(($F21-$G21)=(FZ21-GA21))*1,0),"")</f>
        <v/>
      </c>
      <c r="GE21" s="606" t="str">
        <f t="shared" si="223"/>
        <v/>
      </c>
      <c r="GF21" s="606" t="str">
        <f>IF(GC21&lt;&gt;"",IF(ABS($F21-$G21)&gt;=PrSettings!$M$7,(ABS($F21-$G21-FZ21+GA21)&lt;=1)*1,IF(AND(GC21,$F21=$G21,$F21&gt;=PrSettings!$M$6),(ABS(FZ21-$F21)&lt;=1)*1,IF(AND(GC21,$F21+$G21&gt;=PrSettings!$M$8),(ABS(FZ21-$F21)+ABS(GA21-$G21)&lt;=1)*1,""))),"")</f>
        <v/>
      </c>
      <c r="GG21" s="618"/>
      <c r="GI21" s="605">
        <f t="shared" si="14"/>
        <v>4</v>
      </c>
      <c r="GJ21" s="646" t="str">
        <f>GrpC!$B$5</f>
        <v>Deutschland</v>
      </c>
      <c r="GK21" s="606">
        <f t="shared" si="224"/>
        <v>8</v>
      </c>
      <c r="GL21" s="646" t="str">
        <f>GrpC!$D$5</f>
        <v>Polen</v>
      </c>
      <c r="GM21" s="643"/>
      <c r="GN21" s="643"/>
      <c r="GO21" s="615"/>
      <c r="GP21" s="606" t="str">
        <f t="shared" si="225"/>
        <v/>
      </c>
      <c r="GQ21" s="606" t="str">
        <f>IF((GP21&lt;&gt;""),IF(OR($F21&lt;&gt;$G21,PrSettings!$M$4="●"),(($F21-$G21)=(GM21-GN21))*1,0),"")</f>
        <v/>
      </c>
      <c r="GR21" s="606" t="str">
        <f t="shared" si="226"/>
        <v/>
      </c>
      <c r="GS21" s="606" t="str">
        <f>IF(GP21&lt;&gt;"",IF(ABS($F21-$G21)&gt;=PrSettings!$M$7,(ABS($F21-$G21-GM21+GN21)&lt;=1)*1,IF(AND(GP21,$F21=$G21,$F21&gt;=PrSettings!$M$6),(ABS(GM21-$F21)&lt;=1)*1,IF(AND(GP21,$F21+$G21&gt;=PrSettings!$M$8),(ABS(GM21-$F21)+ABS(GN21-$G21)&lt;=1)*1,""))),"")</f>
        <v/>
      </c>
      <c r="GT21" s="618"/>
      <c r="GV21" s="605">
        <f t="shared" si="15"/>
        <v>4</v>
      </c>
      <c r="GW21" s="646" t="str">
        <f>GrpC!$B$5</f>
        <v>Deutschland</v>
      </c>
      <c r="GX21" s="606">
        <f t="shared" si="227"/>
        <v>8</v>
      </c>
      <c r="GY21" s="646" t="str">
        <f>GrpC!$D$5</f>
        <v>Polen</v>
      </c>
      <c r="GZ21" s="643"/>
      <c r="HA21" s="643"/>
      <c r="HB21" s="615"/>
      <c r="HC21" s="606" t="str">
        <f t="shared" si="228"/>
        <v/>
      </c>
      <c r="HD21" s="606" t="str">
        <f>IF((HC21&lt;&gt;""),IF(OR($F21&lt;&gt;$G21,PrSettings!$M$4="●"),(($F21-$G21)=(GZ21-HA21))*1,0),"")</f>
        <v/>
      </c>
      <c r="HE21" s="606" t="str">
        <f t="shared" si="229"/>
        <v/>
      </c>
      <c r="HF21" s="606" t="str">
        <f>IF(HC21&lt;&gt;"",IF(ABS($F21-$G21)&gt;=PrSettings!$M$7,(ABS($F21-$G21-GZ21+HA21)&lt;=1)*1,IF(AND(HC21,$F21=$G21,$F21&gt;=PrSettings!$M$6),(ABS(GZ21-$F21)&lt;=1)*1,IF(AND(HC21,$F21+$G21&gt;=PrSettings!$M$8),(ABS(GZ21-$F21)+ABS(HA21-$G21)&lt;=1)*1,""))),"")</f>
        <v/>
      </c>
      <c r="HG21" s="618"/>
      <c r="HI21" s="605">
        <f t="shared" si="16"/>
        <v>4</v>
      </c>
      <c r="HJ21" s="646" t="str">
        <f>GrpC!$B$5</f>
        <v>Deutschland</v>
      </c>
      <c r="HK21" s="606">
        <f t="shared" si="230"/>
        <v>8</v>
      </c>
      <c r="HL21" s="646" t="str">
        <f>GrpC!$D$5</f>
        <v>Polen</v>
      </c>
      <c r="HM21" s="643"/>
      <c r="HN21" s="643"/>
      <c r="HO21" s="615"/>
      <c r="HP21" s="606" t="str">
        <f t="shared" si="231"/>
        <v/>
      </c>
      <c r="HQ21" s="606" t="str">
        <f>IF((HP21&lt;&gt;""),IF(OR($F21&lt;&gt;$G21,PrSettings!$M$4="●"),(($F21-$G21)=(HM21-HN21))*1,0),"")</f>
        <v/>
      </c>
      <c r="HR21" s="606" t="str">
        <f t="shared" si="232"/>
        <v/>
      </c>
      <c r="HS21" s="606" t="str">
        <f>IF(HP21&lt;&gt;"",IF(ABS($F21-$G21)&gt;=PrSettings!$M$7,(ABS($F21-$G21-HM21+HN21)&lt;=1)*1,IF(AND(HP21,$F21=$G21,$F21&gt;=PrSettings!$M$6),(ABS(HM21-$F21)&lt;=1)*1,IF(AND(HP21,$F21+$G21&gt;=PrSettings!$M$8),(ABS(HM21-$F21)+ABS(HN21-$G21)&lt;=1)*1,""))),"")</f>
        <v/>
      </c>
      <c r="HT21" s="618"/>
      <c r="HV21" s="605">
        <f t="shared" si="17"/>
        <v>4</v>
      </c>
      <c r="HW21" s="646" t="str">
        <f>GrpC!$B$5</f>
        <v>Deutschland</v>
      </c>
      <c r="HX21" s="606">
        <f t="shared" si="233"/>
        <v>8</v>
      </c>
      <c r="HY21" s="646" t="str">
        <f>GrpC!$D$5</f>
        <v>Polen</v>
      </c>
      <c r="HZ21" s="643"/>
      <c r="IA21" s="643"/>
      <c r="IB21" s="615"/>
      <c r="IC21" s="606" t="str">
        <f t="shared" si="234"/>
        <v/>
      </c>
      <c r="ID21" s="606" t="str">
        <f>IF((IC21&lt;&gt;""),IF(OR($F21&lt;&gt;$G21,PrSettings!$M$4="●"),(($F21-$G21)=(HZ21-IA21))*1,0),"")</f>
        <v/>
      </c>
      <c r="IE21" s="606" t="str">
        <f t="shared" si="235"/>
        <v/>
      </c>
      <c r="IF21" s="606" t="str">
        <f>IF(IC21&lt;&gt;"",IF(ABS($F21-$G21)&gt;=PrSettings!$M$7,(ABS($F21-$G21-HZ21+IA21)&lt;=1)*1,IF(AND(IC21,$F21=$G21,$F21&gt;=PrSettings!$M$6),(ABS(HZ21-$F21)&lt;=1)*1,IF(AND(IC21,$F21+$G21&gt;=PrSettings!$M$8),(ABS(HZ21-$F21)+ABS(IA21-$G21)&lt;=1)*1,""))),"")</f>
        <v/>
      </c>
      <c r="IG21" s="618"/>
      <c r="II21" s="605">
        <f t="shared" si="18"/>
        <v>4</v>
      </c>
      <c r="IJ21" s="646" t="str">
        <f>GrpC!$B$5</f>
        <v>Deutschland</v>
      </c>
      <c r="IK21" s="606">
        <f t="shared" si="236"/>
        <v>8</v>
      </c>
      <c r="IL21" s="646" t="str">
        <f>GrpC!$D$5</f>
        <v>Polen</v>
      </c>
      <c r="IM21" s="643"/>
      <c r="IN21" s="643"/>
      <c r="IO21" s="615"/>
      <c r="IP21" s="606" t="str">
        <f t="shared" si="237"/>
        <v/>
      </c>
      <c r="IQ21" s="606" t="str">
        <f>IF((IP21&lt;&gt;""),IF(OR($F21&lt;&gt;$G21,PrSettings!$M$4="●"),(($F21-$G21)=(IM21-IN21))*1,0),"")</f>
        <v/>
      </c>
      <c r="IR21" s="606" t="str">
        <f t="shared" si="238"/>
        <v/>
      </c>
      <c r="IS21" s="606" t="str">
        <f>IF(IP21&lt;&gt;"",IF(ABS($F21-$G21)&gt;=PrSettings!$M$7,(ABS($F21-$G21-IM21+IN21)&lt;=1)*1,IF(AND(IP21,$F21=$G21,$F21&gt;=PrSettings!$M$6),(ABS(IM21-$F21)&lt;=1)*1,IF(AND(IP21,$F21+$G21&gt;=PrSettings!$M$8),(ABS(IM21-$F21)+ABS(IN21-$G21)&lt;=1)*1,""))),"")</f>
        <v/>
      </c>
      <c r="IT21" s="618"/>
      <c r="IV21" s="605">
        <f t="shared" si="19"/>
        <v>4</v>
      </c>
      <c r="IW21" s="646" t="str">
        <f>GrpC!$B$5</f>
        <v>Deutschland</v>
      </c>
      <c r="IX21" s="606">
        <f t="shared" si="239"/>
        <v>8</v>
      </c>
      <c r="IY21" s="646" t="str">
        <f>GrpC!$D$5</f>
        <v>Polen</v>
      </c>
      <c r="IZ21" s="643"/>
      <c r="JA21" s="643"/>
      <c r="JB21" s="615"/>
      <c r="JC21" s="606" t="str">
        <f t="shared" si="240"/>
        <v/>
      </c>
      <c r="JD21" s="606" t="str">
        <f>IF((JC21&lt;&gt;""),IF(OR($F21&lt;&gt;$G21,PrSettings!$M$4="●"),(($F21-$G21)=(IZ21-JA21))*1,0),"")</f>
        <v/>
      </c>
      <c r="JE21" s="606" t="str">
        <f t="shared" si="241"/>
        <v/>
      </c>
      <c r="JF21" s="606" t="str">
        <f>IF(JC21&lt;&gt;"",IF(ABS($F21-$G21)&gt;=PrSettings!$M$7,(ABS($F21-$G21-IZ21+JA21)&lt;=1)*1,IF(AND(JC21,$F21=$G21,$F21&gt;=PrSettings!$M$6),(ABS(IZ21-$F21)&lt;=1)*1,IF(AND(JC21,$F21+$G21&gt;=PrSettings!$M$8),(ABS(IZ21-$F21)+ABS(JA21-$G21)&lt;=1)*1,""))),"")</f>
        <v/>
      </c>
      <c r="JG21" s="618"/>
      <c r="JI21" s="605">
        <f t="shared" si="20"/>
        <v>4</v>
      </c>
      <c r="JJ21" s="646" t="str">
        <f>GrpC!$B$5</f>
        <v>Deutschland</v>
      </c>
      <c r="JK21" s="606">
        <f t="shared" si="242"/>
        <v>8</v>
      </c>
      <c r="JL21" s="646" t="str">
        <f>GrpC!$D$5</f>
        <v>Polen</v>
      </c>
      <c r="JM21" s="643"/>
      <c r="JN21" s="643"/>
      <c r="JO21" s="615"/>
      <c r="JP21" s="606" t="str">
        <f t="shared" si="243"/>
        <v/>
      </c>
      <c r="JQ21" s="606" t="str">
        <f>IF((JP21&lt;&gt;""),IF(OR($F21&lt;&gt;$G21,PrSettings!$M$4="●"),(($F21-$G21)=(JM21-JN21))*1,0),"")</f>
        <v/>
      </c>
      <c r="JR21" s="606" t="str">
        <f t="shared" si="244"/>
        <v/>
      </c>
      <c r="JS21" s="606" t="str">
        <f>IF(JP21&lt;&gt;"",IF(ABS($F21-$G21)&gt;=PrSettings!$M$7,(ABS($F21-$G21-JM21+JN21)&lt;=1)*1,IF(AND(JP21,$F21=$G21,$F21&gt;=PrSettings!$M$6),(ABS(JM21-$F21)&lt;=1)*1,IF(AND(JP21,$F21+$G21&gt;=PrSettings!$M$8),(ABS(JM21-$F21)+ABS(JN21-$G21)&lt;=1)*1,""))),"")</f>
        <v/>
      </c>
      <c r="JT21" s="618"/>
      <c r="JV21" s="605">
        <f t="shared" si="21"/>
        <v>4</v>
      </c>
      <c r="JW21" s="646" t="str">
        <f>GrpC!$B$5</f>
        <v>Deutschland</v>
      </c>
      <c r="JX21" s="606">
        <f t="shared" si="245"/>
        <v>8</v>
      </c>
      <c r="JY21" s="646" t="str">
        <f>GrpC!$D$5</f>
        <v>Polen</v>
      </c>
      <c r="JZ21" s="643"/>
      <c r="KA21" s="643"/>
      <c r="KB21" s="615"/>
      <c r="KC21" s="606" t="str">
        <f t="shared" si="246"/>
        <v/>
      </c>
      <c r="KD21" s="606" t="str">
        <f>IF((KC21&lt;&gt;""),IF(OR($F21&lt;&gt;$G21,PrSettings!$M$4="●"),(($F21-$G21)=(JZ21-KA21))*1,0),"")</f>
        <v/>
      </c>
      <c r="KE21" s="606" t="str">
        <f t="shared" si="247"/>
        <v/>
      </c>
      <c r="KF21" s="606" t="str">
        <f>IF(KC21&lt;&gt;"",IF(ABS($F21-$G21)&gt;=PrSettings!$M$7,(ABS($F21-$G21-JZ21+KA21)&lt;=1)*1,IF(AND(KC21,$F21=$G21,$F21&gt;=PrSettings!$M$6),(ABS(JZ21-$F21)&lt;=1)*1,IF(AND(KC21,$F21+$G21&gt;=PrSettings!$M$8),(ABS(JZ21-$F21)+ABS(KA21-$G21)&lt;=1)*1,""))),"")</f>
        <v/>
      </c>
      <c r="KG21" s="618"/>
      <c r="KI21" s="605">
        <f t="shared" si="22"/>
        <v>4</v>
      </c>
      <c r="KJ21" s="646" t="str">
        <f>GrpC!$B$5</f>
        <v>Deutschland</v>
      </c>
      <c r="KK21" s="606">
        <f t="shared" si="248"/>
        <v>8</v>
      </c>
      <c r="KL21" s="646" t="str">
        <f>GrpC!$D$5</f>
        <v>Polen</v>
      </c>
      <c r="KM21" s="643"/>
      <c r="KN21" s="643"/>
      <c r="KO21" s="615"/>
      <c r="KP21" s="606" t="str">
        <f t="shared" si="249"/>
        <v/>
      </c>
      <c r="KQ21" s="606" t="str">
        <f>IF((KP21&lt;&gt;""),IF(OR($F21&lt;&gt;$G21,PrSettings!$M$4="●"),(($F21-$G21)=(KM21-KN21))*1,0),"")</f>
        <v/>
      </c>
      <c r="KR21" s="606" t="str">
        <f t="shared" si="250"/>
        <v/>
      </c>
      <c r="KS21" s="606" t="str">
        <f>IF(KP21&lt;&gt;"",IF(ABS($F21-$G21)&gt;=PrSettings!$M$7,(ABS($F21-$G21-KM21+KN21)&lt;=1)*1,IF(AND(KP21,$F21=$G21,$F21&gt;=PrSettings!$M$6),(ABS(KM21-$F21)&lt;=1)*1,IF(AND(KP21,$F21+$G21&gt;=PrSettings!$M$8),(ABS(KM21-$F21)+ABS(KN21-$G21)&lt;=1)*1,""))),"")</f>
        <v/>
      </c>
      <c r="KT21" s="618"/>
      <c r="KV21" s="605">
        <f t="shared" si="23"/>
        <v>4</v>
      </c>
      <c r="KW21" s="646" t="str">
        <f>GrpC!$B$5</f>
        <v>Deutschland</v>
      </c>
      <c r="KX21" s="606">
        <f t="shared" si="251"/>
        <v>8</v>
      </c>
      <c r="KY21" s="646" t="str">
        <f>GrpC!$D$5</f>
        <v>Polen</v>
      </c>
      <c r="KZ21" s="643"/>
      <c r="LA21" s="643"/>
      <c r="LB21" s="615"/>
      <c r="LC21" s="606" t="str">
        <f t="shared" si="252"/>
        <v/>
      </c>
      <c r="LD21" s="606" t="str">
        <f>IF((LC21&lt;&gt;""),IF(OR($F21&lt;&gt;$G21,PrSettings!$M$4="●"),(($F21-$G21)=(KZ21-LA21))*1,0),"")</f>
        <v/>
      </c>
      <c r="LE21" s="606" t="str">
        <f t="shared" si="253"/>
        <v/>
      </c>
      <c r="LF21" s="606" t="str">
        <f>IF(LC21&lt;&gt;"",IF(ABS($F21-$G21)&gt;=PrSettings!$M$7,(ABS($F21-$G21-KZ21+LA21)&lt;=1)*1,IF(AND(LC21,$F21=$G21,$F21&gt;=PrSettings!$M$6),(ABS(KZ21-$F21)&lt;=1)*1,IF(AND(LC21,$F21+$G21&gt;=PrSettings!$M$8),(ABS(KZ21-$F21)+ABS(LA21-$G21)&lt;=1)*1,""))),"")</f>
        <v/>
      </c>
      <c r="LG21" s="618"/>
      <c r="LI21" s="605">
        <f t="shared" si="24"/>
        <v>4</v>
      </c>
      <c r="LJ21" s="646" t="str">
        <f>GrpC!$B$5</f>
        <v>Deutschland</v>
      </c>
      <c r="LK21" s="606">
        <f t="shared" si="254"/>
        <v>8</v>
      </c>
      <c r="LL21" s="646" t="str">
        <f>GrpC!$D$5</f>
        <v>Polen</v>
      </c>
      <c r="LM21" s="643"/>
      <c r="LN21" s="643"/>
      <c r="LO21" s="615"/>
      <c r="LP21" s="606" t="str">
        <f t="shared" si="255"/>
        <v/>
      </c>
      <c r="LQ21" s="606" t="str">
        <f>IF((LP21&lt;&gt;""),IF(OR($F21&lt;&gt;$G21,PrSettings!$M$4="●"),(($F21-$G21)=(LM21-LN21))*1,0),"")</f>
        <v/>
      </c>
      <c r="LR21" s="606" t="str">
        <f t="shared" si="256"/>
        <v/>
      </c>
      <c r="LS21" s="606" t="str">
        <f>IF(LP21&lt;&gt;"",IF(ABS($F21-$G21)&gt;=PrSettings!$M$7,(ABS($F21-$G21-LM21+LN21)&lt;=1)*1,IF(AND(LP21,$F21=$G21,$F21&gt;=PrSettings!$M$6),(ABS(LM21-$F21)&lt;=1)*1,IF(AND(LP21,$F21+$G21&gt;=PrSettings!$M$8),(ABS(LM21-$F21)+ABS(LN21-$G21)&lt;=1)*1,""))),"")</f>
        <v/>
      </c>
      <c r="LT21" s="618"/>
      <c r="LV21" s="605">
        <f t="shared" si="25"/>
        <v>4</v>
      </c>
      <c r="LW21" s="646" t="str">
        <f>GrpC!$B$5</f>
        <v>Deutschland</v>
      </c>
      <c r="LX21" s="606">
        <f t="shared" si="257"/>
        <v>8</v>
      </c>
      <c r="LY21" s="646" t="str">
        <f>GrpC!$D$5</f>
        <v>Polen</v>
      </c>
      <c r="LZ21" s="643"/>
      <c r="MA21" s="643"/>
      <c r="MB21" s="615"/>
      <c r="MC21" s="606" t="str">
        <f t="shared" si="258"/>
        <v/>
      </c>
      <c r="MD21" s="606" t="str">
        <f>IF((MC21&lt;&gt;""),IF(OR($F21&lt;&gt;$G21,PrSettings!$M$4="●"),(($F21-$G21)=(LZ21-MA21))*1,0),"")</f>
        <v/>
      </c>
      <c r="ME21" s="606" t="str">
        <f t="shared" si="259"/>
        <v/>
      </c>
      <c r="MF21" s="606" t="str">
        <f>IF(MC21&lt;&gt;"",IF(ABS($F21-$G21)&gt;=PrSettings!$M$7,(ABS($F21-$G21-LZ21+MA21)&lt;=1)*1,IF(AND(MC21,$F21=$G21,$F21&gt;=PrSettings!$M$6),(ABS(LZ21-$F21)&lt;=1)*1,IF(AND(MC21,$F21+$G21&gt;=PrSettings!$M$8),(ABS(LZ21-$F21)+ABS(MA21-$G21)&lt;=1)*1,""))),"")</f>
        <v/>
      </c>
      <c r="MG21" s="618"/>
    </row>
    <row r="22" spans="2:345" x14ac:dyDescent="0.25">
      <c r="B22" s="605">
        <f>INDEX(Groups!$C$7:$C$25,MATCH(C22,Groups!$D$7:$D$25,0))</f>
        <v>4</v>
      </c>
      <c r="C22" s="646" t="str">
        <f>GrpC!$B$6</f>
        <v>Deutschland</v>
      </c>
      <c r="D22" s="606">
        <f>INDEX(Groups!$C$7:$C$25,MATCH(E22,Groups!$D$7:$D$25,0))</f>
        <v>15</v>
      </c>
      <c r="E22" s="646" t="str">
        <f>GrpC!$D$6</f>
        <v>Dänemark</v>
      </c>
      <c r="F22" s="649">
        <f>GrpC!$E$6</f>
        <v>2</v>
      </c>
      <c r="G22" s="650">
        <f>GrpC!$G$6</f>
        <v>1</v>
      </c>
      <c r="I22" s="605">
        <f t="shared" si="0"/>
        <v>4</v>
      </c>
      <c r="J22" s="646" t="str">
        <f>GrpC!$B$6</f>
        <v>Deutschland</v>
      </c>
      <c r="K22" s="606">
        <f t="shared" si="182"/>
        <v>15</v>
      </c>
      <c r="L22" s="646" t="str">
        <f>GrpC!$D$6</f>
        <v>Dänemark</v>
      </c>
      <c r="M22" s="643"/>
      <c r="N22" s="643"/>
      <c r="O22" s="615"/>
      <c r="P22" s="606" t="str">
        <f t="shared" si="183"/>
        <v/>
      </c>
      <c r="Q22" s="606" t="str">
        <f>IF((P22&lt;&gt;""),IF(OR($F22&lt;&gt;$G22,PrSettings!$M$4="●"),(($F22-$G22)=(M22-N22))*1,0),"")</f>
        <v/>
      </c>
      <c r="R22" s="606" t="str">
        <f t="shared" si="184"/>
        <v/>
      </c>
      <c r="S22" s="606" t="str">
        <f>IF(P22&lt;&gt;"",IF(ABS($F22-$G22)&gt;=PrSettings!$M$7,(ABS($F22-$G22-M22+N22)&lt;=1)*1,IF(AND(P22,$F22=$G22,$F22&gt;=PrSettings!$M$6),(ABS(M22-$F22)&lt;=1)*1,IF(AND(P22,$F22+$G22&gt;=PrSettings!$M$8),(ABS(M22-$F22)+ABS(N22-$G22)&lt;=1)*1,""))),"")</f>
        <v/>
      </c>
      <c r="T22" s="618"/>
      <c r="V22" s="605">
        <f t="shared" si="1"/>
        <v>4</v>
      </c>
      <c r="W22" s="646" t="str">
        <f>GrpC!$B$6</f>
        <v>Deutschland</v>
      </c>
      <c r="X22" s="606">
        <f t="shared" si="185"/>
        <v>15</v>
      </c>
      <c r="Y22" s="646" t="str">
        <f>GrpC!$D$6</f>
        <v>Dänemark</v>
      </c>
      <c r="Z22" s="643"/>
      <c r="AA22" s="643"/>
      <c r="AB22" s="615"/>
      <c r="AC22" s="606" t="str">
        <f t="shared" si="186"/>
        <v/>
      </c>
      <c r="AD22" s="606" t="str">
        <f>IF((AC22&lt;&gt;""),IF(OR($F22&lt;&gt;$G22,PrSettings!$M$4="●"),(($F22-$G22)=(Z22-AA22))*1,0),"")</f>
        <v/>
      </c>
      <c r="AE22" s="606" t="str">
        <f t="shared" si="187"/>
        <v/>
      </c>
      <c r="AF22" s="606" t="str">
        <f>IF(AC22&lt;&gt;"",IF(ABS($F22-$G22)&gt;=PrSettings!$M$7,(ABS($F22-$G22-Z22+AA22)&lt;=1)*1,IF(AND(AC22,$F22=$G22,$F22&gt;=PrSettings!$M$6),(ABS(Z22-$F22)&lt;=1)*1,IF(AND(AC22,$F22+$G22&gt;=PrSettings!$M$8),(ABS(Z22-$F22)+ABS(AA22-$G22)&lt;=1)*1,""))),"")</f>
        <v/>
      </c>
      <c r="AG22" s="618"/>
      <c r="AI22" s="605">
        <f t="shared" si="2"/>
        <v>4</v>
      </c>
      <c r="AJ22" s="646" t="str">
        <f>GrpC!$B$6</f>
        <v>Deutschland</v>
      </c>
      <c r="AK22" s="606">
        <f t="shared" si="188"/>
        <v>15</v>
      </c>
      <c r="AL22" s="646" t="str">
        <f>GrpC!$D$6</f>
        <v>Dänemark</v>
      </c>
      <c r="AM22" s="643"/>
      <c r="AN22" s="643"/>
      <c r="AO22" s="615"/>
      <c r="AP22" s="606" t="str">
        <f t="shared" si="189"/>
        <v/>
      </c>
      <c r="AQ22" s="606" t="str">
        <f>IF((AP22&lt;&gt;""),IF(OR($F22&lt;&gt;$G22,PrSettings!$M$4="●"),(($F22-$G22)=(AM22-AN22))*1,0),"")</f>
        <v/>
      </c>
      <c r="AR22" s="606" t="str">
        <f t="shared" si="190"/>
        <v/>
      </c>
      <c r="AS22" s="606" t="str">
        <f>IF(AP22&lt;&gt;"",IF(ABS($F22-$G22)&gt;=PrSettings!$M$7,(ABS($F22-$G22-AM22+AN22)&lt;=1)*1,IF(AND(AP22,$F22=$G22,$F22&gt;=PrSettings!$M$6),(ABS(AM22-$F22)&lt;=1)*1,IF(AND(AP22,$F22+$G22&gt;=PrSettings!$M$8),(ABS(AM22-$F22)+ABS(AN22-$G22)&lt;=1)*1,""))),"")</f>
        <v/>
      </c>
      <c r="AT22" s="618"/>
      <c r="AV22" s="605">
        <f t="shared" si="3"/>
        <v>4</v>
      </c>
      <c r="AW22" s="646" t="str">
        <f>GrpC!$B$6</f>
        <v>Deutschland</v>
      </c>
      <c r="AX22" s="606">
        <f t="shared" si="191"/>
        <v>15</v>
      </c>
      <c r="AY22" s="646" t="str">
        <f>GrpC!$D$6</f>
        <v>Dänemark</v>
      </c>
      <c r="AZ22" s="643"/>
      <c r="BA22" s="643"/>
      <c r="BB22" s="615"/>
      <c r="BC22" s="606" t="str">
        <f t="shared" si="192"/>
        <v/>
      </c>
      <c r="BD22" s="606" t="str">
        <f>IF((BC22&lt;&gt;""),IF(OR($F22&lt;&gt;$G22,PrSettings!$M$4="●"),(($F22-$G22)=(AZ22-BA22))*1,0),"")</f>
        <v/>
      </c>
      <c r="BE22" s="606" t="str">
        <f t="shared" si="193"/>
        <v/>
      </c>
      <c r="BF22" s="606" t="str">
        <f>IF(BC22&lt;&gt;"",IF(ABS($F22-$G22)&gt;=PrSettings!$M$7,(ABS($F22-$G22-AZ22+BA22)&lt;=1)*1,IF(AND(BC22,$F22=$G22,$F22&gt;=PrSettings!$M$6),(ABS(AZ22-$F22)&lt;=1)*1,IF(AND(BC22,$F22+$G22&gt;=PrSettings!$M$8),(ABS(AZ22-$F22)+ABS(BA22-$G22)&lt;=1)*1,""))),"")</f>
        <v/>
      </c>
      <c r="BG22" s="618"/>
      <c r="BI22" s="605">
        <f t="shared" si="4"/>
        <v>4</v>
      </c>
      <c r="BJ22" s="646" t="str">
        <f>GrpC!$B$6</f>
        <v>Deutschland</v>
      </c>
      <c r="BK22" s="606">
        <f t="shared" si="194"/>
        <v>15</v>
      </c>
      <c r="BL22" s="646" t="str">
        <f>GrpC!$D$6</f>
        <v>Dänemark</v>
      </c>
      <c r="BM22" s="643"/>
      <c r="BN22" s="643"/>
      <c r="BO22" s="615"/>
      <c r="BP22" s="606" t="str">
        <f t="shared" si="195"/>
        <v/>
      </c>
      <c r="BQ22" s="606" t="str">
        <f>IF((BP22&lt;&gt;""),IF(OR($F22&lt;&gt;$G22,PrSettings!$M$4="●"),(($F22-$G22)=(BM22-BN22))*1,0),"")</f>
        <v/>
      </c>
      <c r="BR22" s="606" t="str">
        <f t="shared" si="196"/>
        <v/>
      </c>
      <c r="BS22" s="606" t="str">
        <f>IF(BP22&lt;&gt;"",IF(ABS($F22-$G22)&gt;=PrSettings!$M$7,(ABS($F22-$G22-BM22+BN22)&lt;=1)*1,IF(AND(BP22,$F22=$G22,$F22&gt;=PrSettings!$M$6),(ABS(BM22-$F22)&lt;=1)*1,IF(AND(BP22,$F22+$G22&gt;=PrSettings!$M$8),(ABS(BM22-$F22)+ABS(BN22-$G22)&lt;=1)*1,""))),"")</f>
        <v/>
      </c>
      <c r="BT22" s="618"/>
      <c r="BV22" s="605">
        <f t="shared" si="5"/>
        <v>4</v>
      </c>
      <c r="BW22" s="646" t="str">
        <f>GrpC!$B$6</f>
        <v>Deutschland</v>
      </c>
      <c r="BX22" s="606">
        <f t="shared" si="197"/>
        <v>15</v>
      </c>
      <c r="BY22" s="646" t="str">
        <f>GrpC!$D$6</f>
        <v>Dänemark</v>
      </c>
      <c r="BZ22" s="643"/>
      <c r="CA22" s="643"/>
      <c r="CB22" s="615"/>
      <c r="CC22" s="606" t="str">
        <f t="shared" si="198"/>
        <v/>
      </c>
      <c r="CD22" s="606" t="str">
        <f>IF((CC22&lt;&gt;""),IF(OR($F22&lt;&gt;$G22,PrSettings!$M$4="●"),(($F22-$G22)=(BZ22-CA22))*1,0),"")</f>
        <v/>
      </c>
      <c r="CE22" s="606" t="str">
        <f t="shared" si="199"/>
        <v/>
      </c>
      <c r="CF22" s="606" t="str">
        <f>IF(CC22&lt;&gt;"",IF(ABS($F22-$G22)&gt;=PrSettings!$M$7,(ABS($F22-$G22-BZ22+CA22)&lt;=1)*1,IF(AND(CC22,$F22=$G22,$F22&gt;=PrSettings!$M$6),(ABS(BZ22-$F22)&lt;=1)*1,IF(AND(CC22,$F22+$G22&gt;=PrSettings!$M$8),(ABS(BZ22-$F22)+ABS(CA22-$G22)&lt;=1)*1,""))),"")</f>
        <v/>
      </c>
      <c r="CG22" s="618"/>
      <c r="CI22" s="605">
        <f t="shared" si="6"/>
        <v>4</v>
      </c>
      <c r="CJ22" s="646" t="str">
        <f>GrpC!$B$6</f>
        <v>Deutschland</v>
      </c>
      <c r="CK22" s="606">
        <f t="shared" si="200"/>
        <v>15</v>
      </c>
      <c r="CL22" s="646" t="str">
        <f>GrpC!$D$6</f>
        <v>Dänemark</v>
      </c>
      <c r="CM22" s="643"/>
      <c r="CN22" s="643"/>
      <c r="CO22" s="615"/>
      <c r="CP22" s="606" t="str">
        <f t="shared" si="201"/>
        <v/>
      </c>
      <c r="CQ22" s="606" t="str">
        <f>IF((CP22&lt;&gt;""),IF(OR($F22&lt;&gt;$G22,PrSettings!$M$4="●"),(($F22-$G22)=(CM22-CN22))*1,0),"")</f>
        <v/>
      </c>
      <c r="CR22" s="606" t="str">
        <f t="shared" si="202"/>
        <v/>
      </c>
      <c r="CS22" s="606" t="str">
        <f>IF(CP22&lt;&gt;"",IF(ABS($F22-$G22)&gt;=PrSettings!$M$7,(ABS($F22-$G22-CM22+CN22)&lt;=1)*1,IF(AND(CP22,$F22=$G22,$F22&gt;=PrSettings!$M$6),(ABS(CM22-$F22)&lt;=1)*1,IF(AND(CP22,$F22+$G22&gt;=PrSettings!$M$8),(ABS(CM22-$F22)+ABS(CN22-$G22)&lt;=1)*1,""))),"")</f>
        <v/>
      </c>
      <c r="CT22" s="618"/>
      <c r="CV22" s="605">
        <f t="shared" si="7"/>
        <v>4</v>
      </c>
      <c r="CW22" s="646" t="str">
        <f>GrpC!$B$6</f>
        <v>Deutschland</v>
      </c>
      <c r="CX22" s="606">
        <f t="shared" si="203"/>
        <v>15</v>
      </c>
      <c r="CY22" s="646" t="str">
        <f>GrpC!$D$6</f>
        <v>Dänemark</v>
      </c>
      <c r="CZ22" s="643"/>
      <c r="DA22" s="643"/>
      <c r="DB22" s="615"/>
      <c r="DC22" s="606" t="str">
        <f t="shared" si="204"/>
        <v/>
      </c>
      <c r="DD22" s="606" t="str">
        <f>IF((DC22&lt;&gt;""),IF(OR($F22&lt;&gt;$G22,PrSettings!$M$4="●"),(($F22-$G22)=(CZ22-DA22))*1,0),"")</f>
        <v/>
      </c>
      <c r="DE22" s="606" t="str">
        <f t="shared" si="205"/>
        <v/>
      </c>
      <c r="DF22" s="606" t="str">
        <f>IF(DC22&lt;&gt;"",IF(ABS($F22-$G22)&gt;=PrSettings!$M$7,(ABS($F22-$G22-CZ22+DA22)&lt;=1)*1,IF(AND(DC22,$F22=$G22,$F22&gt;=PrSettings!$M$6),(ABS(CZ22-$F22)&lt;=1)*1,IF(AND(DC22,$F22+$G22&gt;=PrSettings!$M$8),(ABS(CZ22-$F22)+ABS(DA22-$G22)&lt;=1)*1,""))),"")</f>
        <v/>
      </c>
      <c r="DG22" s="618"/>
      <c r="DI22" s="605">
        <f t="shared" si="8"/>
        <v>4</v>
      </c>
      <c r="DJ22" s="646" t="str">
        <f>GrpC!$B$6</f>
        <v>Deutschland</v>
      </c>
      <c r="DK22" s="606">
        <f t="shared" si="206"/>
        <v>15</v>
      </c>
      <c r="DL22" s="646" t="str">
        <f>GrpC!$D$6</f>
        <v>Dänemark</v>
      </c>
      <c r="DM22" s="643"/>
      <c r="DN22" s="643"/>
      <c r="DO22" s="615"/>
      <c r="DP22" s="606" t="str">
        <f t="shared" si="207"/>
        <v/>
      </c>
      <c r="DQ22" s="606" t="str">
        <f>IF((DP22&lt;&gt;""),IF(OR($F22&lt;&gt;$G22,PrSettings!$M$4="●"),(($F22-$G22)=(DM22-DN22))*1,0),"")</f>
        <v/>
      </c>
      <c r="DR22" s="606" t="str">
        <f t="shared" si="208"/>
        <v/>
      </c>
      <c r="DS22" s="606" t="str">
        <f>IF(DP22&lt;&gt;"",IF(ABS($F22-$G22)&gt;=PrSettings!$M$7,(ABS($F22-$G22-DM22+DN22)&lt;=1)*1,IF(AND(DP22,$F22=$G22,$F22&gt;=PrSettings!$M$6),(ABS(DM22-$F22)&lt;=1)*1,IF(AND(DP22,$F22+$G22&gt;=PrSettings!$M$8),(ABS(DM22-$F22)+ABS(DN22-$G22)&lt;=1)*1,""))),"")</f>
        <v/>
      </c>
      <c r="DT22" s="618"/>
      <c r="DV22" s="605">
        <f t="shared" si="9"/>
        <v>4</v>
      </c>
      <c r="DW22" s="646" t="str">
        <f>GrpC!$B$6</f>
        <v>Deutschland</v>
      </c>
      <c r="DX22" s="606">
        <f t="shared" si="209"/>
        <v>15</v>
      </c>
      <c r="DY22" s="646" t="str">
        <f>GrpC!$D$6</f>
        <v>Dänemark</v>
      </c>
      <c r="DZ22" s="643"/>
      <c r="EA22" s="643"/>
      <c r="EB22" s="615"/>
      <c r="EC22" s="606" t="str">
        <f t="shared" si="210"/>
        <v/>
      </c>
      <c r="ED22" s="606" t="str">
        <f>IF((EC22&lt;&gt;""),IF(OR($F22&lt;&gt;$G22,PrSettings!$M$4="●"),(($F22-$G22)=(DZ22-EA22))*1,0),"")</f>
        <v/>
      </c>
      <c r="EE22" s="606" t="str">
        <f t="shared" si="211"/>
        <v/>
      </c>
      <c r="EF22" s="606" t="str">
        <f>IF(EC22&lt;&gt;"",IF(ABS($F22-$G22)&gt;=PrSettings!$M$7,(ABS($F22-$G22-DZ22+EA22)&lt;=1)*1,IF(AND(EC22,$F22=$G22,$F22&gt;=PrSettings!$M$6),(ABS(DZ22-$F22)&lt;=1)*1,IF(AND(EC22,$F22+$G22&gt;=PrSettings!$M$8),(ABS(DZ22-$F22)+ABS(EA22-$G22)&lt;=1)*1,""))),"")</f>
        <v/>
      </c>
      <c r="EG22" s="618"/>
      <c r="EI22" s="605">
        <f t="shared" si="10"/>
        <v>4</v>
      </c>
      <c r="EJ22" s="646" t="str">
        <f>GrpC!$B$6</f>
        <v>Deutschland</v>
      </c>
      <c r="EK22" s="606">
        <f t="shared" si="212"/>
        <v>15</v>
      </c>
      <c r="EL22" s="646" t="str">
        <f>GrpC!$D$6</f>
        <v>Dänemark</v>
      </c>
      <c r="EM22" s="643"/>
      <c r="EN22" s="643"/>
      <c r="EO22" s="615"/>
      <c r="EP22" s="606" t="str">
        <f t="shared" si="213"/>
        <v/>
      </c>
      <c r="EQ22" s="606" t="str">
        <f>IF((EP22&lt;&gt;""),IF(OR($F22&lt;&gt;$G22,PrSettings!$M$4="●"),(($F22-$G22)=(EM22-EN22))*1,0),"")</f>
        <v/>
      </c>
      <c r="ER22" s="606" t="str">
        <f t="shared" si="214"/>
        <v/>
      </c>
      <c r="ES22" s="606" t="str">
        <f>IF(EP22&lt;&gt;"",IF(ABS($F22-$G22)&gt;=PrSettings!$M$7,(ABS($F22-$G22-EM22+EN22)&lt;=1)*1,IF(AND(EP22,$F22=$G22,$F22&gt;=PrSettings!$M$6),(ABS(EM22-$F22)&lt;=1)*1,IF(AND(EP22,$F22+$G22&gt;=PrSettings!$M$8),(ABS(EM22-$F22)+ABS(EN22-$G22)&lt;=1)*1,""))),"")</f>
        <v/>
      </c>
      <c r="ET22" s="618"/>
      <c r="EV22" s="605">
        <f t="shared" si="11"/>
        <v>4</v>
      </c>
      <c r="EW22" s="646" t="str">
        <f>GrpC!$B$6</f>
        <v>Deutschland</v>
      </c>
      <c r="EX22" s="606">
        <f t="shared" si="215"/>
        <v>15</v>
      </c>
      <c r="EY22" s="646" t="str">
        <f>GrpC!$D$6</f>
        <v>Dänemark</v>
      </c>
      <c r="EZ22" s="643"/>
      <c r="FA22" s="643"/>
      <c r="FB22" s="615"/>
      <c r="FC22" s="606" t="str">
        <f t="shared" si="216"/>
        <v/>
      </c>
      <c r="FD22" s="606" t="str">
        <f>IF((FC22&lt;&gt;""),IF(OR($F22&lt;&gt;$G22,PrSettings!$M$4="●"),(($F22-$G22)=(EZ22-FA22))*1,0),"")</f>
        <v/>
      </c>
      <c r="FE22" s="606" t="str">
        <f t="shared" si="217"/>
        <v/>
      </c>
      <c r="FF22" s="606" t="str">
        <f>IF(FC22&lt;&gt;"",IF(ABS($F22-$G22)&gt;=PrSettings!$M$7,(ABS($F22-$G22-EZ22+FA22)&lt;=1)*1,IF(AND(FC22,$F22=$G22,$F22&gt;=PrSettings!$M$6),(ABS(EZ22-$F22)&lt;=1)*1,IF(AND(FC22,$F22+$G22&gt;=PrSettings!$M$8),(ABS(EZ22-$F22)+ABS(FA22-$G22)&lt;=1)*1,""))),"")</f>
        <v/>
      </c>
      <c r="FG22" s="618"/>
      <c r="FI22" s="605">
        <f t="shared" si="12"/>
        <v>4</v>
      </c>
      <c r="FJ22" s="646" t="str">
        <f>GrpC!$B$6</f>
        <v>Deutschland</v>
      </c>
      <c r="FK22" s="606">
        <f t="shared" si="218"/>
        <v>15</v>
      </c>
      <c r="FL22" s="646" t="str">
        <f>GrpC!$D$6</f>
        <v>Dänemark</v>
      </c>
      <c r="FM22" s="643"/>
      <c r="FN22" s="643"/>
      <c r="FO22" s="615"/>
      <c r="FP22" s="606" t="str">
        <f t="shared" si="219"/>
        <v/>
      </c>
      <c r="FQ22" s="606" t="str">
        <f>IF((FP22&lt;&gt;""),IF(OR($F22&lt;&gt;$G22,PrSettings!$M$4="●"),(($F22-$G22)=(FM22-FN22))*1,0),"")</f>
        <v/>
      </c>
      <c r="FR22" s="606" t="str">
        <f t="shared" si="220"/>
        <v/>
      </c>
      <c r="FS22" s="606" t="str">
        <f>IF(FP22&lt;&gt;"",IF(ABS($F22-$G22)&gt;=PrSettings!$M$7,(ABS($F22-$G22-FM22+FN22)&lt;=1)*1,IF(AND(FP22,$F22=$G22,$F22&gt;=PrSettings!$M$6),(ABS(FM22-$F22)&lt;=1)*1,IF(AND(FP22,$F22+$G22&gt;=PrSettings!$M$8),(ABS(FM22-$F22)+ABS(FN22-$G22)&lt;=1)*1,""))),"")</f>
        <v/>
      </c>
      <c r="FT22" s="618"/>
      <c r="FV22" s="605">
        <f t="shared" si="13"/>
        <v>4</v>
      </c>
      <c r="FW22" s="646" t="str">
        <f>GrpC!$B$6</f>
        <v>Deutschland</v>
      </c>
      <c r="FX22" s="606">
        <f t="shared" si="221"/>
        <v>15</v>
      </c>
      <c r="FY22" s="646" t="str">
        <f>GrpC!$D$6</f>
        <v>Dänemark</v>
      </c>
      <c r="FZ22" s="643"/>
      <c r="GA22" s="643"/>
      <c r="GB22" s="615"/>
      <c r="GC22" s="606" t="str">
        <f t="shared" si="222"/>
        <v/>
      </c>
      <c r="GD22" s="606" t="str">
        <f>IF((GC22&lt;&gt;""),IF(OR($F22&lt;&gt;$G22,PrSettings!$M$4="●"),(($F22-$G22)=(FZ22-GA22))*1,0),"")</f>
        <v/>
      </c>
      <c r="GE22" s="606" t="str">
        <f t="shared" si="223"/>
        <v/>
      </c>
      <c r="GF22" s="606" t="str">
        <f>IF(GC22&lt;&gt;"",IF(ABS($F22-$G22)&gt;=PrSettings!$M$7,(ABS($F22-$G22-FZ22+GA22)&lt;=1)*1,IF(AND(GC22,$F22=$G22,$F22&gt;=PrSettings!$M$6),(ABS(FZ22-$F22)&lt;=1)*1,IF(AND(GC22,$F22+$G22&gt;=PrSettings!$M$8),(ABS(FZ22-$F22)+ABS(GA22-$G22)&lt;=1)*1,""))),"")</f>
        <v/>
      </c>
      <c r="GG22" s="618"/>
      <c r="GI22" s="605">
        <f t="shared" si="14"/>
        <v>4</v>
      </c>
      <c r="GJ22" s="646" t="str">
        <f>GrpC!$B$6</f>
        <v>Deutschland</v>
      </c>
      <c r="GK22" s="606">
        <f t="shared" si="224"/>
        <v>15</v>
      </c>
      <c r="GL22" s="646" t="str">
        <f>GrpC!$D$6</f>
        <v>Dänemark</v>
      </c>
      <c r="GM22" s="643"/>
      <c r="GN22" s="643"/>
      <c r="GO22" s="615"/>
      <c r="GP22" s="606" t="str">
        <f t="shared" si="225"/>
        <v/>
      </c>
      <c r="GQ22" s="606" t="str">
        <f>IF((GP22&lt;&gt;""),IF(OR($F22&lt;&gt;$G22,PrSettings!$M$4="●"),(($F22-$G22)=(GM22-GN22))*1,0),"")</f>
        <v/>
      </c>
      <c r="GR22" s="606" t="str">
        <f t="shared" si="226"/>
        <v/>
      </c>
      <c r="GS22" s="606" t="str">
        <f>IF(GP22&lt;&gt;"",IF(ABS($F22-$G22)&gt;=PrSettings!$M$7,(ABS($F22-$G22-GM22+GN22)&lt;=1)*1,IF(AND(GP22,$F22=$G22,$F22&gt;=PrSettings!$M$6),(ABS(GM22-$F22)&lt;=1)*1,IF(AND(GP22,$F22+$G22&gt;=PrSettings!$M$8),(ABS(GM22-$F22)+ABS(GN22-$G22)&lt;=1)*1,""))),"")</f>
        <v/>
      </c>
      <c r="GT22" s="618"/>
      <c r="GV22" s="605">
        <f t="shared" si="15"/>
        <v>4</v>
      </c>
      <c r="GW22" s="646" t="str">
        <f>GrpC!$B$6</f>
        <v>Deutschland</v>
      </c>
      <c r="GX22" s="606">
        <f t="shared" si="227"/>
        <v>15</v>
      </c>
      <c r="GY22" s="646" t="str">
        <f>GrpC!$D$6</f>
        <v>Dänemark</v>
      </c>
      <c r="GZ22" s="643"/>
      <c r="HA22" s="643"/>
      <c r="HB22" s="615"/>
      <c r="HC22" s="606" t="str">
        <f t="shared" si="228"/>
        <v/>
      </c>
      <c r="HD22" s="606" t="str">
        <f>IF((HC22&lt;&gt;""),IF(OR($F22&lt;&gt;$G22,PrSettings!$M$4="●"),(($F22-$G22)=(GZ22-HA22))*1,0),"")</f>
        <v/>
      </c>
      <c r="HE22" s="606" t="str">
        <f t="shared" si="229"/>
        <v/>
      </c>
      <c r="HF22" s="606" t="str">
        <f>IF(HC22&lt;&gt;"",IF(ABS($F22-$G22)&gt;=PrSettings!$M$7,(ABS($F22-$G22-GZ22+HA22)&lt;=1)*1,IF(AND(HC22,$F22=$G22,$F22&gt;=PrSettings!$M$6),(ABS(GZ22-$F22)&lt;=1)*1,IF(AND(HC22,$F22+$G22&gt;=PrSettings!$M$8),(ABS(GZ22-$F22)+ABS(HA22-$G22)&lt;=1)*1,""))),"")</f>
        <v/>
      </c>
      <c r="HG22" s="618"/>
      <c r="HI22" s="605">
        <f t="shared" si="16"/>
        <v>4</v>
      </c>
      <c r="HJ22" s="646" t="str">
        <f>GrpC!$B$6</f>
        <v>Deutschland</v>
      </c>
      <c r="HK22" s="606">
        <f t="shared" si="230"/>
        <v>15</v>
      </c>
      <c r="HL22" s="646" t="str">
        <f>GrpC!$D$6</f>
        <v>Dänemark</v>
      </c>
      <c r="HM22" s="643"/>
      <c r="HN22" s="643"/>
      <c r="HO22" s="615"/>
      <c r="HP22" s="606" t="str">
        <f t="shared" si="231"/>
        <v/>
      </c>
      <c r="HQ22" s="606" t="str">
        <f>IF((HP22&lt;&gt;""),IF(OR($F22&lt;&gt;$G22,PrSettings!$M$4="●"),(($F22-$G22)=(HM22-HN22))*1,0),"")</f>
        <v/>
      </c>
      <c r="HR22" s="606" t="str">
        <f t="shared" si="232"/>
        <v/>
      </c>
      <c r="HS22" s="606" t="str">
        <f>IF(HP22&lt;&gt;"",IF(ABS($F22-$G22)&gt;=PrSettings!$M$7,(ABS($F22-$G22-HM22+HN22)&lt;=1)*1,IF(AND(HP22,$F22=$G22,$F22&gt;=PrSettings!$M$6),(ABS(HM22-$F22)&lt;=1)*1,IF(AND(HP22,$F22+$G22&gt;=PrSettings!$M$8),(ABS(HM22-$F22)+ABS(HN22-$G22)&lt;=1)*1,""))),"")</f>
        <v/>
      </c>
      <c r="HT22" s="618"/>
      <c r="HV22" s="605">
        <f t="shared" si="17"/>
        <v>4</v>
      </c>
      <c r="HW22" s="646" t="str">
        <f>GrpC!$B$6</f>
        <v>Deutschland</v>
      </c>
      <c r="HX22" s="606">
        <f t="shared" si="233"/>
        <v>15</v>
      </c>
      <c r="HY22" s="646" t="str">
        <f>GrpC!$D$6</f>
        <v>Dänemark</v>
      </c>
      <c r="HZ22" s="643"/>
      <c r="IA22" s="643"/>
      <c r="IB22" s="615"/>
      <c r="IC22" s="606" t="str">
        <f t="shared" si="234"/>
        <v/>
      </c>
      <c r="ID22" s="606" t="str">
        <f>IF((IC22&lt;&gt;""),IF(OR($F22&lt;&gt;$G22,PrSettings!$M$4="●"),(($F22-$G22)=(HZ22-IA22))*1,0),"")</f>
        <v/>
      </c>
      <c r="IE22" s="606" t="str">
        <f t="shared" si="235"/>
        <v/>
      </c>
      <c r="IF22" s="606" t="str">
        <f>IF(IC22&lt;&gt;"",IF(ABS($F22-$G22)&gt;=PrSettings!$M$7,(ABS($F22-$G22-HZ22+IA22)&lt;=1)*1,IF(AND(IC22,$F22=$G22,$F22&gt;=PrSettings!$M$6),(ABS(HZ22-$F22)&lt;=1)*1,IF(AND(IC22,$F22+$G22&gt;=PrSettings!$M$8),(ABS(HZ22-$F22)+ABS(IA22-$G22)&lt;=1)*1,""))),"")</f>
        <v/>
      </c>
      <c r="IG22" s="618"/>
      <c r="II22" s="605">
        <f t="shared" si="18"/>
        <v>4</v>
      </c>
      <c r="IJ22" s="646" t="str">
        <f>GrpC!$B$6</f>
        <v>Deutschland</v>
      </c>
      <c r="IK22" s="606">
        <f t="shared" si="236"/>
        <v>15</v>
      </c>
      <c r="IL22" s="646" t="str">
        <f>GrpC!$D$6</f>
        <v>Dänemark</v>
      </c>
      <c r="IM22" s="643"/>
      <c r="IN22" s="643"/>
      <c r="IO22" s="615"/>
      <c r="IP22" s="606" t="str">
        <f t="shared" si="237"/>
        <v/>
      </c>
      <c r="IQ22" s="606" t="str">
        <f>IF((IP22&lt;&gt;""),IF(OR($F22&lt;&gt;$G22,PrSettings!$M$4="●"),(($F22-$G22)=(IM22-IN22))*1,0),"")</f>
        <v/>
      </c>
      <c r="IR22" s="606" t="str">
        <f t="shared" si="238"/>
        <v/>
      </c>
      <c r="IS22" s="606" t="str">
        <f>IF(IP22&lt;&gt;"",IF(ABS($F22-$G22)&gt;=PrSettings!$M$7,(ABS($F22-$G22-IM22+IN22)&lt;=1)*1,IF(AND(IP22,$F22=$G22,$F22&gt;=PrSettings!$M$6),(ABS(IM22-$F22)&lt;=1)*1,IF(AND(IP22,$F22+$G22&gt;=PrSettings!$M$8),(ABS(IM22-$F22)+ABS(IN22-$G22)&lt;=1)*1,""))),"")</f>
        <v/>
      </c>
      <c r="IT22" s="618"/>
      <c r="IV22" s="605">
        <f t="shared" si="19"/>
        <v>4</v>
      </c>
      <c r="IW22" s="646" t="str">
        <f>GrpC!$B$6</f>
        <v>Deutschland</v>
      </c>
      <c r="IX22" s="606">
        <f t="shared" si="239"/>
        <v>15</v>
      </c>
      <c r="IY22" s="646" t="str">
        <f>GrpC!$D$6</f>
        <v>Dänemark</v>
      </c>
      <c r="IZ22" s="643"/>
      <c r="JA22" s="643"/>
      <c r="JB22" s="615"/>
      <c r="JC22" s="606" t="str">
        <f t="shared" si="240"/>
        <v/>
      </c>
      <c r="JD22" s="606" t="str">
        <f>IF((JC22&lt;&gt;""),IF(OR($F22&lt;&gt;$G22,PrSettings!$M$4="●"),(($F22-$G22)=(IZ22-JA22))*1,0),"")</f>
        <v/>
      </c>
      <c r="JE22" s="606" t="str">
        <f t="shared" si="241"/>
        <v/>
      </c>
      <c r="JF22" s="606" t="str">
        <f>IF(JC22&lt;&gt;"",IF(ABS($F22-$G22)&gt;=PrSettings!$M$7,(ABS($F22-$G22-IZ22+JA22)&lt;=1)*1,IF(AND(JC22,$F22=$G22,$F22&gt;=PrSettings!$M$6),(ABS(IZ22-$F22)&lt;=1)*1,IF(AND(JC22,$F22+$G22&gt;=PrSettings!$M$8),(ABS(IZ22-$F22)+ABS(JA22-$G22)&lt;=1)*1,""))),"")</f>
        <v/>
      </c>
      <c r="JG22" s="618"/>
      <c r="JI22" s="605">
        <f t="shared" si="20"/>
        <v>4</v>
      </c>
      <c r="JJ22" s="646" t="str">
        <f>GrpC!$B$6</f>
        <v>Deutschland</v>
      </c>
      <c r="JK22" s="606">
        <f t="shared" si="242"/>
        <v>15</v>
      </c>
      <c r="JL22" s="646" t="str">
        <f>GrpC!$D$6</f>
        <v>Dänemark</v>
      </c>
      <c r="JM22" s="643"/>
      <c r="JN22" s="643"/>
      <c r="JO22" s="615"/>
      <c r="JP22" s="606" t="str">
        <f t="shared" si="243"/>
        <v/>
      </c>
      <c r="JQ22" s="606" t="str">
        <f>IF((JP22&lt;&gt;""),IF(OR($F22&lt;&gt;$G22,PrSettings!$M$4="●"),(($F22-$G22)=(JM22-JN22))*1,0),"")</f>
        <v/>
      </c>
      <c r="JR22" s="606" t="str">
        <f t="shared" si="244"/>
        <v/>
      </c>
      <c r="JS22" s="606" t="str">
        <f>IF(JP22&lt;&gt;"",IF(ABS($F22-$G22)&gt;=PrSettings!$M$7,(ABS($F22-$G22-JM22+JN22)&lt;=1)*1,IF(AND(JP22,$F22=$G22,$F22&gt;=PrSettings!$M$6),(ABS(JM22-$F22)&lt;=1)*1,IF(AND(JP22,$F22+$G22&gt;=PrSettings!$M$8),(ABS(JM22-$F22)+ABS(JN22-$G22)&lt;=1)*1,""))),"")</f>
        <v/>
      </c>
      <c r="JT22" s="618"/>
      <c r="JV22" s="605">
        <f t="shared" si="21"/>
        <v>4</v>
      </c>
      <c r="JW22" s="646" t="str">
        <f>GrpC!$B$6</f>
        <v>Deutschland</v>
      </c>
      <c r="JX22" s="606">
        <f t="shared" si="245"/>
        <v>15</v>
      </c>
      <c r="JY22" s="646" t="str">
        <f>GrpC!$D$6</f>
        <v>Dänemark</v>
      </c>
      <c r="JZ22" s="643"/>
      <c r="KA22" s="643"/>
      <c r="KB22" s="615"/>
      <c r="KC22" s="606" t="str">
        <f t="shared" si="246"/>
        <v/>
      </c>
      <c r="KD22" s="606" t="str">
        <f>IF((KC22&lt;&gt;""),IF(OR($F22&lt;&gt;$G22,PrSettings!$M$4="●"),(($F22-$G22)=(JZ22-KA22))*1,0),"")</f>
        <v/>
      </c>
      <c r="KE22" s="606" t="str">
        <f t="shared" si="247"/>
        <v/>
      </c>
      <c r="KF22" s="606" t="str">
        <f>IF(KC22&lt;&gt;"",IF(ABS($F22-$G22)&gt;=PrSettings!$M$7,(ABS($F22-$G22-JZ22+KA22)&lt;=1)*1,IF(AND(KC22,$F22=$G22,$F22&gt;=PrSettings!$M$6),(ABS(JZ22-$F22)&lt;=1)*1,IF(AND(KC22,$F22+$G22&gt;=PrSettings!$M$8),(ABS(JZ22-$F22)+ABS(KA22-$G22)&lt;=1)*1,""))),"")</f>
        <v/>
      </c>
      <c r="KG22" s="618"/>
      <c r="KI22" s="605">
        <f t="shared" si="22"/>
        <v>4</v>
      </c>
      <c r="KJ22" s="646" t="str">
        <f>GrpC!$B$6</f>
        <v>Deutschland</v>
      </c>
      <c r="KK22" s="606">
        <f t="shared" si="248"/>
        <v>15</v>
      </c>
      <c r="KL22" s="646" t="str">
        <f>GrpC!$D$6</f>
        <v>Dänemark</v>
      </c>
      <c r="KM22" s="643"/>
      <c r="KN22" s="643"/>
      <c r="KO22" s="615"/>
      <c r="KP22" s="606" t="str">
        <f t="shared" si="249"/>
        <v/>
      </c>
      <c r="KQ22" s="606" t="str">
        <f>IF((KP22&lt;&gt;""),IF(OR($F22&lt;&gt;$G22,PrSettings!$M$4="●"),(($F22-$G22)=(KM22-KN22))*1,0),"")</f>
        <v/>
      </c>
      <c r="KR22" s="606" t="str">
        <f t="shared" si="250"/>
        <v/>
      </c>
      <c r="KS22" s="606" t="str">
        <f>IF(KP22&lt;&gt;"",IF(ABS($F22-$G22)&gt;=PrSettings!$M$7,(ABS($F22-$G22-KM22+KN22)&lt;=1)*1,IF(AND(KP22,$F22=$G22,$F22&gt;=PrSettings!$M$6),(ABS(KM22-$F22)&lt;=1)*1,IF(AND(KP22,$F22+$G22&gt;=PrSettings!$M$8),(ABS(KM22-$F22)+ABS(KN22-$G22)&lt;=1)*1,""))),"")</f>
        <v/>
      </c>
      <c r="KT22" s="618"/>
      <c r="KV22" s="605">
        <f t="shared" si="23"/>
        <v>4</v>
      </c>
      <c r="KW22" s="646" t="str">
        <f>GrpC!$B$6</f>
        <v>Deutschland</v>
      </c>
      <c r="KX22" s="606">
        <f t="shared" si="251"/>
        <v>15</v>
      </c>
      <c r="KY22" s="646" t="str">
        <f>GrpC!$D$6</f>
        <v>Dänemark</v>
      </c>
      <c r="KZ22" s="643"/>
      <c r="LA22" s="643"/>
      <c r="LB22" s="615"/>
      <c r="LC22" s="606" t="str">
        <f t="shared" si="252"/>
        <v/>
      </c>
      <c r="LD22" s="606" t="str">
        <f>IF((LC22&lt;&gt;""),IF(OR($F22&lt;&gt;$G22,PrSettings!$M$4="●"),(($F22-$G22)=(KZ22-LA22))*1,0),"")</f>
        <v/>
      </c>
      <c r="LE22" s="606" t="str">
        <f t="shared" si="253"/>
        <v/>
      </c>
      <c r="LF22" s="606" t="str">
        <f>IF(LC22&lt;&gt;"",IF(ABS($F22-$G22)&gt;=PrSettings!$M$7,(ABS($F22-$G22-KZ22+LA22)&lt;=1)*1,IF(AND(LC22,$F22=$G22,$F22&gt;=PrSettings!$M$6),(ABS(KZ22-$F22)&lt;=1)*1,IF(AND(LC22,$F22+$G22&gt;=PrSettings!$M$8),(ABS(KZ22-$F22)+ABS(LA22-$G22)&lt;=1)*1,""))),"")</f>
        <v/>
      </c>
      <c r="LG22" s="618"/>
      <c r="LI22" s="605">
        <f t="shared" si="24"/>
        <v>4</v>
      </c>
      <c r="LJ22" s="646" t="str">
        <f>GrpC!$B$6</f>
        <v>Deutschland</v>
      </c>
      <c r="LK22" s="606">
        <f t="shared" si="254"/>
        <v>15</v>
      </c>
      <c r="LL22" s="646" t="str">
        <f>GrpC!$D$6</f>
        <v>Dänemark</v>
      </c>
      <c r="LM22" s="643"/>
      <c r="LN22" s="643"/>
      <c r="LO22" s="615"/>
      <c r="LP22" s="606" t="str">
        <f t="shared" si="255"/>
        <v/>
      </c>
      <c r="LQ22" s="606" t="str">
        <f>IF((LP22&lt;&gt;""),IF(OR($F22&lt;&gt;$G22,PrSettings!$M$4="●"),(($F22-$G22)=(LM22-LN22))*1,0),"")</f>
        <v/>
      </c>
      <c r="LR22" s="606" t="str">
        <f t="shared" si="256"/>
        <v/>
      </c>
      <c r="LS22" s="606" t="str">
        <f>IF(LP22&lt;&gt;"",IF(ABS($F22-$G22)&gt;=PrSettings!$M$7,(ABS($F22-$G22-LM22+LN22)&lt;=1)*1,IF(AND(LP22,$F22=$G22,$F22&gt;=PrSettings!$M$6),(ABS(LM22-$F22)&lt;=1)*1,IF(AND(LP22,$F22+$G22&gt;=PrSettings!$M$8),(ABS(LM22-$F22)+ABS(LN22-$G22)&lt;=1)*1,""))),"")</f>
        <v/>
      </c>
      <c r="LT22" s="618"/>
      <c r="LV22" s="605">
        <f t="shared" si="25"/>
        <v>4</v>
      </c>
      <c r="LW22" s="646" t="str">
        <f>GrpC!$B$6</f>
        <v>Deutschland</v>
      </c>
      <c r="LX22" s="606">
        <f t="shared" si="257"/>
        <v>15</v>
      </c>
      <c r="LY22" s="646" t="str">
        <f>GrpC!$D$6</f>
        <v>Dänemark</v>
      </c>
      <c r="LZ22" s="643"/>
      <c r="MA22" s="643"/>
      <c r="MB22" s="615"/>
      <c r="MC22" s="606" t="str">
        <f t="shared" si="258"/>
        <v/>
      </c>
      <c r="MD22" s="606" t="str">
        <f>IF((MC22&lt;&gt;""),IF(OR($F22&lt;&gt;$G22,PrSettings!$M$4="●"),(($F22-$G22)=(LZ22-MA22))*1,0),"")</f>
        <v/>
      </c>
      <c r="ME22" s="606" t="str">
        <f t="shared" si="259"/>
        <v/>
      </c>
      <c r="MF22" s="606" t="str">
        <f>IF(MC22&lt;&gt;"",IF(ABS($F22-$G22)&gt;=PrSettings!$M$7,(ABS($F22-$G22-LZ22+MA22)&lt;=1)*1,IF(AND(MC22,$F22=$G22,$F22&gt;=PrSettings!$M$6),(ABS(LZ22-$F22)&lt;=1)*1,IF(AND(MC22,$F22+$G22&gt;=PrSettings!$M$8),(ABS(LZ22-$F22)+ABS(MA22-$G22)&lt;=1)*1,""))),"")</f>
        <v/>
      </c>
      <c r="MG22" s="618"/>
    </row>
    <row r="23" spans="2:345" x14ac:dyDescent="0.25">
      <c r="B23" s="605">
        <f>INDEX(Groups!$C$7:$C$25,MATCH(C23,Groups!$D$7:$D$25,0))</f>
        <v>8</v>
      </c>
      <c r="C23" s="646" t="str">
        <f>GrpC!$B$7</f>
        <v>Polen</v>
      </c>
      <c r="D23" s="606">
        <f>INDEX(Groups!$C$7:$C$25,MATCH(E23,Groups!$D$7:$D$25,0))</f>
        <v>17</v>
      </c>
      <c r="E23" s="646" t="str">
        <f>GrpC!$D$7</f>
        <v>Schweden</v>
      </c>
      <c r="F23" s="649">
        <f>GrpC!$E$7</f>
        <v>0</v>
      </c>
      <c r="G23" s="650">
        <f>GrpC!$G$7</f>
        <v>3</v>
      </c>
      <c r="I23" s="605">
        <f t="shared" si="0"/>
        <v>8</v>
      </c>
      <c r="J23" s="646" t="str">
        <f>GrpC!$B$7</f>
        <v>Polen</v>
      </c>
      <c r="K23" s="606">
        <f t="shared" si="182"/>
        <v>17</v>
      </c>
      <c r="L23" s="646" t="str">
        <f>GrpC!$D$7</f>
        <v>Schweden</v>
      </c>
      <c r="M23" s="643"/>
      <c r="N23" s="643"/>
      <c r="O23" s="615"/>
      <c r="P23" s="606" t="str">
        <f t="shared" si="183"/>
        <v/>
      </c>
      <c r="Q23" s="606" t="str">
        <f>IF((P23&lt;&gt;""),IF(OR($F23&lt;&gt;$G23,PrSettings!$M$4="●"),(($F23-$G23)=(M23-N23))*1,0),"")</f>
        <v/>
      </c>
      <c r="R23" s="606" t="str">
        <f t="shared" si="184"/>
        <v/>
      </c>
      <c r="S23" s="606" t="str">
        <f>IF(P23&lt;&gt;"",IF(ABS($F23-$G23)&gt;=PrSettings!$M$7,(ABS($F23-$G23-M23+N23)&lt;=1)*1,IF(AND(P23,$F23=$G23,$F23&gt;=PrSettings!$M$6),(ABS(M23-$F23)&lt;=1)*1,IF(AND(P23,$F23+$G23&gt;=PrSettings!$M$8),(ABS(M23-$F23)+ABS(N23-$G23)&lt;=1)*1,""))),"")</f>
        <v/>
      </c>
      <c r="T23" s="618"/>
      <c r="V23" s="605">
        <f t="shared" si="1"/>
        <v>8</v>
      </c>
      <c r="W23" s="646" t="str">
        <f>GrpC!$B$7</f>
        <v>Polen</v>
      </c>
      <c r="X23" s="606">
        <f t="shared" si="185"/>
        <v>17</v>
      </c>
      <c r="Y23" s="646" t="str">
        <f>GrpC!$D$7</f>
        <v>Schweden</v>
      </c>
      <c r="Z23" s="643"/>
      <c r="AA23" s="643"/>
      <c r="AB23" s="615"/>
      <c r="AC23" s="606" t="str">
        <f t="shared" si="186"/>
        <v/>
      </c>
      <c r="AD23" s="606" t="str">
        <f>IF((AC23&lt;&gt;""),IF(OR($F23&lt;&gt;$G23,PrSettings!$M$4="●"),(($F23-$G23)=(Z23-AA23))*1,0),"")</f>
        <v/>
      </c>
      <c r="AE23" s="606" t="str">
        <f t="shared" si="187"/>
        <v/>
      </c>
      <c r="AF23" s="606" t="str">
        <f>IF(AC23&lt;&gt;"",IF(ABS($F23-$G23)&gt;=PrSettings!$M$7,(ABS($F23-$G23-Z23+AA23)&lt;=1)*1,IF(AND(AC23,$F23=$G23,$F23&gt;=PrSettings!$M$6),(ABS(Z23-$F23)&lt;=1)*1,IF(AND(AC23,$F23+$G23&gt;=PrSettings!$M$8),(ABS(Z23-$F23)+ABS(AA23-$G23)&lt;=1)*1,""))),"")</f>
        <v/>
      </c>
      <c r="AG23" s="618"/>
      <c r="AI23" s="605">
        <f t="shared" si="2"/>
        <v>8</v>
      </c>
      <c r="AJ23" s="646" t="str">
        <f>GrpC!$B$7</f>
        <v>Polen</v>
      </c>
      <c r="AK23" s="606">
        <f t="shared" si="188"/>
        <v>17</v>
      </c>
      <c r="AL23" s="646" t="str">
        <f>GrpC!$D$7</f>
        <v>Schweden</v>
      </c>
      <c r="AM23" s="643"/>
      <c r="AN23" s="643"/>
      <c r="AO23" s="615"/>
      <c r="AP23" s="606" t="str">
        <f t="shared" si="189"/>
        <v/>
      </c>
      <c r="AQ23" s="606" t="str">
        <f>IF((AP23&lt;&gt;""),IF(OR($F23&lt;&gt;$G23,PrSettings!$M$4="●"),(($F23-$G23)=(AM23-AN23))*1,0),"")</f>
        <v/>
      </c>
      <c r="AR23" s="606" t="str">
        <f t="shared" si="190"/>
        <v/>
      </c>
      <c r="AS23" s="606" t="str">
        <f>IF(AP23&lt;&gt;"",IF(ABS($F23-$G23)&gt;=PrSettings!$M$7,(ABS($F23-$G23-AM23+AN23)&lt;=1)*1,IF(AND(AP23,$F23=$G23,$F23&gt;=PrSettings!$M$6),(ABS(AM23-$F23)&lt;=1)*1,IF(AND(AP23,$F23+$G23&gt;=PrSettings!$M$8),(ABS(AM23-$F23)+ABS(AN23-$G23)&lt;=1)*1,""))),"")</f>
        <v/>
      </c>
      <c r="AT23" s="618"/>
      <c r="AV23" s="605">
        <f t="shared" si="3"/>
        <v>8</v>
      </c>
      <c r="AW23" s="646" t="str">
        <f>GrpC!$B$7</f>
        <v>Polen</v>
      </c>
      <c r="AX23" s="606">
        <f t="shared" si="191"/>
        <v>17</v>
      </c>
      <c r="AY23" s="646" t="str">
        <f>GrpC!$D$7</f>
        <v>Schweden</v>
      </c>
      <c r="AZ23" s="643"/>
      <c r="BA23" s="643"/>
      <c r="BB23" s="615"/>
      <c r="BC23" s="606" t="str">
        <f t="shared" si="192"/>
        <v/>
      </c>
      <c r="BD23" s="606" t="str">
        <f>IF((BC23&lt;&gt;""),IF(OR($F23&lt;&gt;$G23,PrSettings!$M$4="●"),(($F23-$G23)=(AZ23-BA23))*1,0),"")</f>
        <v/>
      </c>
      <c r="BE23" s="606" t="str">
        <f t="shared" si="193"/>
        <v/>
      </c>
      <c r="BF23" s="606" t="str">
        <f>IF(BC23&lt;&gt;"",IF(ABS($F23-$G23)&gt;=PrSettings!$M$7,(ABS($F23-$G23-AZ23+BA23)&lt;=1)*1,IF(AND(BC23,$F23=$G23,$F23&gt;=PrSettings!$M$6),(ABS(AZ23-$F23)&lt;=1)*1,IF(AND(BC23,$F23+$G23&gt;=PrSettings!$M$8),(ABS(AZ23-$F23)+ABS(BA23-$G23)&lt;=1)*1,""))),"")</f>
        <v/>
      </c>
      <c r="BG23" s="618"/>
      <c r="BI23" s="605">
        <f t="shared" si="4"/>
        <v>8</v>
      </c>
      <c r="BJ23" s="646" t="str">
        <f>GrpC!$B$7</f>
        <v>Polen</v>
      </c>
      <c r="BK23" s="606">
        <f t="shared" si="194"/>
        <v>17</v>
      </c>
      <c r="BL23" s="646" t="str">
        <f>GrpC!$D$7</f>
        <v>Schweden</v>
      </c>
      <c r="BM23" s="643"/>
      <c r="BN23" s="643"/>
      <c r="BO23" s="615"/>
      <c r="BP23" s="606" t="str">
        <f t="shared" si="195"/>
        <v/>
      </c>
      <c r="BQ23" s="606" t="str">
        <f>IF((BP23&lt;&gt;""),IF(OR($F23&lt;&gt;$G23,PrSettings!$M$4="●"),(($F23-$G23)=(BM23-BN23))*1,0),"")</f>
        <v/>
      </c>
      <c r="BR23" s="606" t="str">
        <f t="shared" si="196"/>
        <v/>
      </c>
      <c r="BS23" s="606" t="str">
        <f>IF(BP23&lt;&gt;"",IF(ABS($F23-$G23)&gt;=PrSettings!$M$7,(ABS($F23-$G23-BM23+BN23)&lt;=1)*1,IF(AND(BP23,$F23=$G23,$F23&gt;=PrSettings!$M$6),(ABS(BM23-$F23)&lt;=1)*1,IF(AND(BP23,$F23+$G23&gt;=PrSettings!$M$8),(ABS(BM23-$F23)+ABS(BN23-$G23)&lt;=1)*1,""))),"")</f>
        <v/>
      </c>
      <c r="BT23" s="618"/>
      <c r="BV23" s="605">
        <f t="shared" si="5"/>
        <v>8</v>
      </c>
      <c r="BW23" s="646" t="str">
        <f>GrpC!$B$7</f>
        <v>Polen</v>
      </c>
      <c r="BX23" s="606">
        <f t="shared" si="197"/>
        <v>17</v>
      </c>
      <c r="BY23" s="646" t="str">
        <f>GrpC!$D$7</f>
        <v>Schweden</v>
      </c>
      <c r="BZ23" s="643"/>
      <c r="CA23" s="643"/>
      <c r="CB23" s="615"/>
      <c r="CC23" s="606" t="str">
        <f t="shared" si="198"/>
        <v/>
      </c>
      <c r="CD23" s="606" t="str">
        <f>IF((CC23&lt;&gt;""),IF(OR($F23&lt;&gt;$G23,PrSettings!$M$4="●"),(($F23-$G23)=(BZ23-CA23))*1,0),"")</f>
        <v/>
      </c>
      <c r="CE23" s="606" t="str">
        <f t="shared" si="199"/>
        <v/>
      </c>
      <c r="CF23" s="606" t="str">
        <f>IF(CC23&lt;&gt;"",IF(ABS($F23-$G23)&gt;=PrSettings!$M$7,(ABS($F23-$G23-BZ23+CA23)&lt;=1)*1,IF(AND(CC23,$F23=$G23,$F23&gt;=PrSettings!$M$6),(ABS(BZ23-$F23)&lt;=1)*1,IF(AND(CC23,$F23+$G23&gt;=PrSettings!$M$8),(ABS(BZ23-$F23)+ABS(CA23-$G23)&lt;=1)*1,""))),"")</f>
        <v/>
      </c>
      <c r="CG23" s="618"/>
      <c r="CI23" s="605">
        <f t="shared" si="6"/>
        <v>8</v>
      </c>
      <c r="CJ23" s="646" t="str">
        <f>GrpC!$B$7</f>
        <v>Polen</v>
      </c>
      <c r="CK23" s="606">
        <f t="shared" si="200"/>
        <v>17</v>
      </c>
      <c r="CL23" s="646" t="str">
        <f>GrpC!$D$7</f>
        <v>Schweden</v>
      </c>
      <c r="CM23" s="643"/>
      <c r="CN23" s="643"/>
      <c r="CO23" s="615"/>
      <c r="CP23" s="606" t="str">
        <f t="shared" si="201"/>
        <v/>
      </c>
      <c r="CQ23" s="606" t="str">
        <f>IF((CP23&lt;&gt;""),IF(OR($F23&lt;&gt;$G23,PrSettings!$M$4="●"),(($F23-$G23)=(CM23-CN23))*1,0),"")</f>
        <v/>
      </c>
      <c r="CR23" s="606" t="str">
        <f t="shared" si="202"/>
        <v/>
      </c>
      <c r="CS23" s="606" t="str">
        <f>IF(CP23&lt;&gt;"",IF(ABS($F23-$G23)&gt;=PrSettings!$M$7,(ABS($F23-$G23-CM23+CN23)&lt;=1)*1,IF(AND(CP23,$F23=$G23,$F23&gt;=PrSettings!$M$6),(ABS(CM23-$F23)&lt;=1)*1,IF(AND(CP23,$F23+$G23&gt;=PrSettings!$M$8),(ABS(CM23-$F23)+ABS(CN23-$G23)&lt;=1)*1,""))),"")</f>
        <v/>
      </c>
      <c r="CT23" s="618"/>
      <c r="CV23" s="605">
        <f t="shared" si="7"/>
        <v>8</v>
      </c>
      <c r="CW23" s="646" t="str">
        <f>GrpC!$B$7</f>
        <v>Polen</v>
      </c>
      <c r="CX23" s="606">
        <f t="shared" si="203"/>
        <v>17</v>
      </c>
      <c r="CY23" s="646" t="str">
        <f>GrpC!$D$7</f>
        <v>Schweden</v>
      </c>
      <c r="CZ23" s="643"/>
      <c r="DA23" s="643"/>
      <c r="DB23" s="615"/>
      <c r="DC23" s="606" t="str">
        <f t="shared" si="204"/>
        <v/>
      </c>
      <c r="DD23" s="606" t="str">
        <f>IF((DC23&lt;&gt;""),IF(OR($F23&lt;&gt;$G23,PrSettings!$M$4="●"),(($F23-$G23)=(CZ23-DA23))*1,0),"")</f>
        <v/>
      </c>
      <c r="DE23" s="606" t="str">
        <f t="shared" si="205"/>
        <v/>
      </c>
      <c r="DF23" s="606" t="str">
        <f>IF(DC23&lt;&gt;"",IF(ABS($F23-$G23)&gt;=PrSettings!$M$7,(ABS($F23-$G23-CZ23+DA23)&lt;=1)*1,IF(AND(DC23,$F23=$G23,$F23&gt;=PrSettings!$M$6),(ABS(CZ23-$F23)&lt;=1)*1,IF(AND(DC23,$F23+$G23&gt;=PrSettings!$M$8),(ABS(CZ23-$F23)+ABS(DA23-$G23)&lt;=1)*1,""))),"")</f>
        <v/>
      </c>
      <c r="DG23" s="618"/>
      <c r="DI23" s="605">
        <f t="shared" si="8"/>
        <v>8</v>
      </c>
      <c r="DJ23" s="646" t="str">
        <f>GrpC!$B$7</f>
        <v>Polen</v>
      </c>
      <c r="DK23" s="606">
        <f t="shared" si="206"/>
        <v>17</v>
      </c>
      <c r="DL23" s="646" t="str">
        <f>GrpC!$D$7</f>
        <v>Schweden</v>
      </c>
      <c r="DM23" s="643"/>
      <c r="DN23" s="643"/>
      <c r="DO23" s="615"/>
      <c r="DP23" s="606" t="str">
        <f t="shared" si="207"/>
        <v/>
      </c>
      <c r="DQ23" s="606" t="str">
        <f>IF((DP23&lt;&gt;""),IF(OR($F23&lt;&gt;$G23,PrSettings!$M$4="●"),(($F23-$G23)=(DM23-DN23))*1,0),"")</f>
        <v/>
      </c>
      <c r="DR23" s="606" t="str">
        <f t="shared" si="208"/>
        <v/>
      </c>
      <c r="DS23" s="606" t="str">
        <f>IF(DP23&lt;&gt;"",IF(ABS($F23-$G23)&gt;=PrSettings!$M$7,(ABS($F23-$G23-DM23+DN23)&lt;=1)*1,IF(AND(DP23,$F23=$G23,$F23&gt;=PrSettings!$M$6),(ABS(DM23-$F23)&lt;=1)*1,IF(AND(DP23,$F23+$G23&gt;=PrSettings!$M$8),(ABS(DM23-$F23)+ABS(DN23-$G23)&lt;=1)*1,""))),"")</f>
        <v/>
      </c>
      <c r="DT23" s="618"/>
      <c r="DV23" s="605">
        <f t="shared" si="9"/>
        <v>8</v>
      </c>
      <c r="DW23" s="646" t="str">
        <f>GrpC!$B$7</f>
        <v>Polen</v>
      </c>
      <c r="DX23" s="606">
        <f t="shared" si="209"/>
        <v>17</v>
      </c>
      <c r="DY23" s="646" t="str">
        <f>GrpC!$D$7</f>
        <v>Schweden</v>
      </c>
      <c r="DZ23" s="643"/>
      <c r="EA23" s="643"/>
      <c r="EB23" s="615"/>
      <c r="EC23" s="606" t="str">
        <f t="shared" si="210"/>
        <v/>
      </c>
      <c r="ED23" s="606" t="str">
        <f>IF((EC23&lt;&gt;""),IF(OR($F23&lt;&gt;$G23,PrSettings!$M$4="●"),(($F23-$G23)=(DZ23-EA23))*1,0),"")</f>
        <v/>
      </c>
      <c r="EE23" s="606" t="str">
        <f t="shared" si="211"/>
        <v/>
      </c>
      <c r="EF23" s="606" t="str">
        <f>IF(EC23&lt;&gt;"",IF(ABS($F23-$G23)&gt;=PrSettings!$M$7,(ABS($F23-$G23-DZ23+EA23)&lt;=1)*1,IF(AND(EC23,$F23=$G23,$F23&gt;=PrSettings!$M$6),(ABS(DZ23-$F23)&lt;=1)*1,IF(AND(EC23,$F23+$G23&gt;=PrSettings!$M$8),(ABS(DZ23-$F23)+ABS(EA23-$G23)&lt;=1)*1,""))),"")</f>
        <v/>
      </c>
      <c r="EG23" s="618"/>
      <c r="EI23" s="605">
        <f t="shared" si="10"/>
        <v>8</v>
      </c>
      <c r="EJ23" s="646" t="str">
        <f>GrpC!$B$7</f>
        <v>Polen</v>
      </c>
      <c r="EK23" s="606">
        <f t="shared" si="212"/>
        <v>17</v>
      </c>
      <c r="EL23" s="646" t="str">
        <f>GrpC!$D$7</f>
        <v>Schweden</v>
      </c>
      <c r="EM23" s="643"/>
      <c r="EN23" s="643"/>
      <c r="EO23" s="615"/>
      <c r="EP23" s="606" t="str">
        <f t="shared" si="213"/>
        <v/>
      </c>
      <c r="EQ23" s="606" t="str">
        <f>IF((EP23&lt;&gt;""),IF(OR($F23&lt;&gt;$G23,PrSettings!$M$4="●"),(($F23-$G23)=(EM23-EN23))*1,0),"")</f>
        <v/>
      </c>
      <c r="ER23" s="606" t="str">
        <f t="shared" si="214"/>
        <v/>
      </c>
      <c r="ES23" s="606" t="str">
        <f>IF(EP23&lt;&gt;"",IF(ABS($F23-$G23)&gt;=PrSettings!$M$7,(ABS($F23-$G23-EM23+EN23)&lt;=1)*1,IF(AND(EP23,$F23=$G23,$F23&gt;=PrSettings!$M$6),(ABS(EM23-$F23)&lt;=1)*1,IF(AND(EP23,$F23+$G23&gt;=PrSettings!$M$8),(ABS(EM23-$F23)+ABS(EN23-$G23)&lt;=1)*1,""))),"")</f>
        <v/>
      </c>
      <c r="ET23" s="618"/>
      <c r="EV23" s="605">
        <f t="shared" si="11"/>
        <v>8</v>
      </c>
      <c r="EW23" s="646" t="str">
        <f>GrpC!$B$7</f>
        <v>Polen</v>
      </c>
      <c r="EX23" s="606">
        <f t="shared" si="215"/>
        <v>17</v>
      </c>
      <c r="EY23" s="646" t="str">
        <f>GrpC!$D$7</f>
        <v>Schweden</v>
      </c>
      <c r="EZ23" s="643"/>
      <c r="FA23" s="643"/>
      <c r="FB23" s="615"/>
      <c r="FC23" s="606" t="str">
        <f t="shared" si="216"/>
        <v/>
      </c>
      <c r="FD23" s="606" t="str">
        <f>IF((FC23&lt;&gt;""),IF(OR($F23&lt;&gt;$G23,PrSettings!$M$4="●"),(($F23-$G23)=(EZ23-FA23))*1,0),"")</f>
        <v/>
      </c>
      <c r="FE23" s="606" t="str">
        <f t="shared" si="217"/>
        <v/>
      </c>
      <c r="FF23" s="606" t="str">
        <f>IF(FC23&lt;&gt;"",IF(ABS($F23-$G23)&gt;=PrSettings!$M$7,(ABS($F23-$G23-EZ23+FA23)&lt;=1)*1,IF(AND(FC23,$F23=$G23,$F23&gt;=PrSettings!$M$6),(ABS(EZ23-$F23)&lt;=1)*1,IF(AND(FC23,$F23+$G23&gt;=PrSettings!$M$8),(ABS(EZ23-$F23)+ABS(FA23-$G23)&lt;=1)*1,""))),"")</f>
        <v/>
      </c>
      <c r="FG23" s="618"/>
      <c r="FI23" s="605">
        <f t="shared" si="12"/>
        <v>8</v>
      </c>
      <c r="FJ23" s="646" t="str">
        <f>GrpC!$B$7</f>
        <v>Polen</v>
      </c>
      <c r="FK23" s="606">
        <f t="shared" si="218"/>
        <v>17</v>
      </c>
      <c r="FL23" s="646" t="str">
        <f>GrpC!$D$7</f>
        <v>Schweden</v>
      </c>
      <c r="FM23" s="643"/>
      <c r="FN23" s="643"/>
      <c r="FO23" s="615"/>
      <c r="FP23" s="606" t="str">
        <f t="shared" si="219"/>
        <v/>
      </c>
      <c r="FQ23" s="606" t="str">
        <f>IF((FP23&lt;&gt;""),IF(OR($F23&lt;&gt;$G23,PrSettings!$M$4="●"),(($F23-$G23)=(FM23-FN23))*1,0),"")</f>
        <v/>
      </c>
      <c r="FR23" s="606" t="str">
        <f t="shared" si="220"/>
        <v/>
      </c>
      <c r="FS23" s="606" t="str">
        <f>IF(FP23&lt;&gt;"",IF(ABS($F23-$G23)&gt;=PrSettings!$M$7,(ABS($F23-$G23-FM23+FN23)&lt;=1)*1,IF(AND(FP23,$F23=$G23,$F23&gt;=PrSettings!$M$6),(ABS(FM23-$F23)&lt;=1)*1,IF(AND(FP23,$F23+$G23&gt;=PrSettings!$M$8),(ABS(FM23-$F23)+ABS(FN23-$G23)&lt;=1)*1,""))),"")</f>
        <v/>
      </c>
      <c r="FT23" s="618"/>
      <c r="FV23" s="605">
        <f t="shared" si="13"/>
        <v>8</v>
      </c>
      <c r="FW23" s="646" t="str">
        <f>GrpC!$B$7</f>
        <v>Polen</v>
      </c>
      <c r="FX23" s="606">
        <f t="shared" si="221"/>
        <v>17</v>
      </c>
      <c r="FY23" s="646" t="str">
        <f>GrpC!$D$7</f>
        <v>Schweden</v>
      </c>
      <c r="FZ23" s="643"/>
      <c r="GA23" s="643"/>
      <c r="GB23" s="615"/>
      <c r="GC23" s="606" t="str">
        <f t="shared" si="222"/>
        <v/>
      </c>
      <c r="GD23" s="606" t="str">
        <f>IF((GC23&lt;&gt;""),IF(OR($F23&lt;&gt;$G23,PrSettings!$M$4="●"),(($F23-$G23)=(FZ23-GA23))*1,0),"")</f>
        <v/>
      </c>
      <c r="GE23" s="606" t="str">
        <f t="shared" si="223"/>
        <v/>
      </c>
      <c r="GF23" s="606" t="str">
        <f>IF(GC23&lt;&gt;"",IF(ABS($F23-$G23)&gt;=PrSettings!$M$7,(ABS($F23-$G23-FZ23+GA23)&lt;=1)*1,IF(AND(GC23,$F23=$G23,$F23&gt;=PrSettings!$M$6),(ABS(FZ23-$F23)&lt;=1)*1,IF(AND(GC23,$F23+$G23&gt;=PrSettings!$M$8),(ABS(FZ23-$F23)+ABS(GA23-$G23)&lt;=1)*1,""))),"")</f>
        <v/>
      </c>
      <c r="GG23" s="618"/>
      <c r="GI23" s="605">
        <f t="shared" si="14"/>
        <v>8</v>
      </c>
      <c r="GJ23" s="646" t="str">
        <f>GrpC!$B$7</f>
        <v>Polen</v>
      </c>
      <c r="GK23" s="606">
        <f t="shared" si="224"/>
        <v>17</v>
      </c>
      <c r="GL23" s="646" t="str">
        <f>GrpC!$D$7</f>
        <v>Schweden</v>
      </c>
      <c r="GM23" s="643"/>
      <c r="GN23" s="643"/>
      <c r="GO23" s="615"/>
      <c r="GP23" s="606" t="str">
        <f t="shared" si="225"/>
        <v/>
      </c>
      <c r="GQ23" s="606" t="str">
        <f>IF((GP23&lt;&gt;""),IF(OR($F23&lt;&gt;$G23,PrSettings!$M$4="●"),(($F23-$G23)=(GM23-GN23))*1,0),"")</f>
        <v/>
      </c>
      <c r="GR23" s="606" t="str">
        <f t="shared" si="226"/>
        <v/>
      </c>
      <c r="GS23" s="606" t="str">
        <f>IF(GP23&lt;&gt;"",IF(ABS($F23-$G23)&gt;=PrSettings!$M$7,(ABS($F23-$G23-GM23+GN23)&lt;=1)*1,IF(AND(GP23,$F23=$G23,$F23&gt;=PrSettings!$M$6),(ABS(GM23-$F23)&lt;=1)*1,IF(AND(GP23,$F23+$G23&gt;=PrSettings!$M$8),(ABS(GM23-$F23)+ABS(GN23-$G23)&lt;=1)*1,""))),"")</f>
        <v/>
      </c>
      <c r="GT23" s="618"/>
      <c r="GV23" s="605">
        <f t="shared" si="15"/>
        <v>8</v>
      </c>
      <c r="GW23" s="646" t="str">
        <f>GrpC!$B$7</f>
        <v>Polen</v>
      </c>
      <c r="GX23" s="606">
        <f t="shared" si="227"/>
        <v>17</v>
      </c>
      <c r="GY23" s="646" t="str">
        <f>GrpC!$D$7</f>
        <v>Schweden</v>
      </c>
      <c r="GZ23" s="643"/>
      <c r="HA23" s="643"/>
      <c r="HB23" s="615"/>
      <c r="HC23" s="606" t="str">
        <f t="shared" si="228"/>
        <v/>
      </c>
      <c r="HD23" s="606" t="str">
        <f>IF((HC23&lt;&gt;""),IF(OR($F23&lt;&gt;$G23,PrSettings!$M$4="●"),(($F23-$G23)=(GZ23-HA23))*1,0),"")</f>
        <v/>
      </c>
      <c r="HE23" s="606" t="str">
        <f t="shared" si="229"/>
        <v/>
      </c>
      <c r="HF23" s="606" t="str">
        <f>IF(HC23&lt;&gt;"",IF(ABS($F23-$G23)&gt;=PrSettings!$M$7,(ABS($F23-$G23-GZ23+HA23)&lt;=1)*1,IF(AND(HC23,$F23=$G23,$F23&gt;=PrSettings!$M$6),(ABS(GZ23-$F23)&lt;=1)*1,IF(AND(HC23,$F23+$G23&gt;=PrSettings!$M$8),(ABS(GZ23-$F23)+ABS(HA23-$G23)&lt;=1)*1,""))),"")</f>
        <v/>
      </c>
      <c r="HG23" s="618"/>
      <c r="HI23" s="605">
        <f t="shared" si="16"/>
        <v>8</v>
      </c>
      <c r="HJ23" s="646" t="str">
        <f>GrpC!$B$7</f>
        <v>Polen</v>
      </c>
      <c r="HK23" s="606">
        <f t="shared" si="230"/>
        <v>17</v>
      </c>
      <c r="HL23" s="646" t="str">
        <f>GrpC!$D$7</f>
        <v>Schweden</v>
      </c>
      <c r="HM23" s="643"/>
      <c r="HN23" s="643"/>
      <c r="HO23" s="615"/>
      <c r="HP23" s="606" t="str">
        <f t="shared" si="231"/>
        <v/>
      </c>
      <c r="HQ23" s="606" t="str">
        <f>IF((HP23&lt;&gt;""),IF(OR($F23&lt;&gt;$G23,PrSettings!$M$4="●"),(($F23-$G23)=(HM23-HN23))*1,0),"")</f>
        <v/>
      </c>
      <c r="HR23" s="606" t="str">
        <f t="shared" si="232"/>
        <v/>
      </c>
      <c r="HS23" s="606" t="str">
        <f>IF(HP23&lt;&gt;"",IF(ABS($F23-$G23)&gt;=PrSettings!$M$7,(ABS($F23-$G23-HM23+HN23)&lt;=1)*1,IF(AND(HP23,$F23=$G23,$F23&gt;=PrSettings!$M$6),(ABS(HM23-$F23)&lt;=1)*1,IF(AND(HP23,$F23+$G23&gt;=PrSettings!$M$8),(ABS(HM23-$F23)+ABS(HN23-$G23)&lt;=1)*1,""))),"")</f>
        <v/>
      </c>
      <c r="HT23" s="618"/>
      <c r="HV23" s="605">
        <f t="shared" si="17"/>
        <v>8</v>
      </c>
      <c r="HW23" s="646" t="str">
        <f>GrpC!$B$7</f>
        <v>Polen</v>
      </c>
      <c r="HX23" s="606">
        <f t="shared" si="233"/>
        <v>17</v>
      </c>
      <c r="HY23" s="646" t="str">
        <f>GrpC!$D$7</f>
        <v>Schweden</v>
      </c>
      <c r="HZ23" s="643"/>
      <c r="IA23" s="643"/>
      <c r="IB23" s="615"/>
      <c r="IC23" s="606" t="str">
        <f t="shared" si="234"/>
        <v/>
      </c>
      <c r="ID23" s="606" t="str">
        <f>IF((IC23&lt;&gt;""),IF(OR($F23&lt;&gt;$G23,PrSettings!$M$4="●"),(($F23-$G23)=(HZ23-IA23))*1,0),"")</f>
        <v/>
      </c>
      <c r="IE23" s="606" t="str">
        <f t="shared" si="235"/>
        <v/>
      </c>
      <c r="IF23" s="606" t="str">
        <f>IF(IC23&lt;&gt;"",IF(ABS($F23-$G23)&gt;=PrSettings!$M$7,(ABS($F23-$G23-HZ23+IA23)&lt;=1)*1,IF(AND(IC23,$F23=$G23,$F23&gt;=PrSettings!$M$6),(ABS(HZ23-$F23)&lt;=1)*1,IF(AND(IC23,$F23+$G23&gt;=PrSettings!$M$8),(ABS(HZ23-$F23)+ABS(IA23-$G23)&lt;=1)*1,""))),"")</f>
        <v/>
      </c>
      <c r="IG23" s="618"/>
      <c r="II23" s="605">
        <f t="shared" si="18"/>
        <v>8</v>
      </c>
      <c r="IJ23" s="646" t="str">
        <f>GrpC!$B$7</f>
        <v>Polen</v>
      </c>
      <c r="IK23" s="606">
        <f t="shared" si="236"/>
        <v>17</v>
      </c>
      <c r="IL23" s="646" t="str">
        <f>GrpC!$D$7</f>
        <v>Schweden</v>
      </c>
      <c r="IM23" s="643"/>
      <c r="IN23" s="643"/>
      <c r="IO23" s="615"/>
      <c r="IP23" s="606" t="str">
        <f t="shared" si="237"/>
        <v/>
      </c>
      <c r="IQ23" s="606" t="str">
        <f>IF((IP23&lt;&gt;""),IF(OR($F23&lt;&gt;$G23,PrSettings!$M$4="●"),(($F23-$G23)=(IM23-IN23))*1,0),"")</f>
        <v/>
      </c>
      <c r="IR23" s="606" t="str">
        <f t="shared" si="238"/>
        <v/>
      </c>
      <c r="IS23" s="606" t="str">
        <f>IF(IP23&lt;&gt;"",IF(ABS($F23-$G23)&gt;=PrSettings!$M$7,(ABS($F23-$G23-IM23+IN23)&lt;=1)*1,IF(AND(IP23,$F23=$G23,$F23&gt;=PrSettings!$M$6),(ABS(IM23-$F23)&lt;=1)*1,IF(AND(IP23,$F23+$G23&gt;=PrSettings!$M$8),(ABS(IM23-$F23)+ABS(IN23-$G23)&lt;=1)*1,""))),"")</f>
        <v/>
      </c>
      <c r="IT23" s="618"/>
      <c r="IV23" s="605">
        <f t="shared" si="19"/>
        <v>8</v>
      </c>
      <c r="IW23" s="646" t="str">
        <f>GrpC!$B$7</f>
        <v>Polen</v>
      </c>
      <c r="IX23" s="606">
        <f t="shared" si="239"/>
        <v>17</v>
      </c>
      <c r="IY23" s="646" t="str">
        <f>GrpC!$D$7</f>
        <v>Schweden</v>
      </c>
      <c r="IZ23" s="643"/>
      <c r="JA23" s="643"/>
      <c r="JB23" s="615"/>
      <c r="JC23" s="606" t="str">
        <f t="shared" si="240"/>
        <v/>
      </c>
      <c r="JD23" s="606" t="str">
        <f>IF((JC23&lt;&gt;""),IF(OR($F23&lt;&gt;$G23,PrSettings!$M$4="●"),(($F23-$G23)=(IZ23-JA23))*1,0),"")</f>
        <v/>
      </c>
      <c r="JE23" s="606" t="str">
        <f t="shared" si="241"/>
        <v/>
      </c>
      <c r="JF23" s="606" t="str">
        <f>IF(JC23&lt;&gt;"",IF(ABS($F23-$G23)&gt;=PrSettings!$M$7,(ABS($F23-$G23-IZ23+JA23)&lt;=1)*1,IF(AND(JC23,$F23=$G23,$F23&gt;=PrSettings!$M$6),(ABS(IZ23-$F23)&lt;=1)*1,IF(AND(JC23,$F23+$G23&gt;=PrSettings!$M$8),(ABS(IZ23-$F23)+ABS(JA23-$G23)&lt;=1)*1,""))),"")</f>
        <v/>
      </c>
      <c r="JG23" s="618"/>
      <c r="JI23" s="605">
        <f t="shared" si="20"/>
        <v>8</v>
      </c>
      <c r="JJ23" s="646" t="str">
        <f>GrpC!$B$7</f>
        <v>Polen</v>
      </c>
      <c r="JK23" s="606">
        <f t="shared" si="242"/>
        <v>17</v>
      </c>
      <c r="JL23" s="646" t="str">
        <f>GrpC!$D$7</f>
        <v>Schweden</v>
      </c>
      <c r="JM23" s="643"/>
      <c r="JN23" s="643"/>
      <c r="JO23" s="615"/>
      <c r="JP23" s="606" t="str">
        <f t="shared" si="243"/>
        <v/>
      </c>
      <c r="JQ23" s="606" t="str">
        <f>IF((JP23&lt;&gt;""),IF(OR($F23&lt;&gt;$G23,PrSettings!$M$4="●"),(($F23-$G23)=(JM23-JN23))*1,0),"")</f>
        <v/>
      </c>
      <c r="JR23" s="606" t="str">
        <f t="shared" si="244"/>
        <v/>
      </c>
      <c r="JS23" s="606" t="str">
        <f>IF(JP23&lt;&gt;"",IF(ABS($F23-$G23)&gt;=PrSettings!$M$7,(ABS($F23-$G23-JM23+JN23)&lt;=1)*1,IF(AND(JP23,$F23=$G23,$F23&gt;=PrSettings!$M$6),(ABS(JM23-$F23)&lt;=1)*1,IF(AND(JP23,$F23+$G23&gt;=PrSettings!$M$8),(ABS(JM23-$F23)+ABS(JN23-$G23)&lt;=1)*1,""))),"")</f>
        <v/>
      </c>
      <c r="JT23" s="618"/>
      <c r="JV23" s="605">
        <f t="shared" si="21"/>
        <v>8</v>
      </c>
      <c r="JW23" s="646" t="str">
        <f>GrpC!$B$7</f>
        <v>Polen</v>
      </c>
      <c r="JX23" s="606">
        <f t="shared" si="245"/>
        <v>17</v>
      </c>
      <c r="JY23" s="646" t="str">
        <f>GrpC!$D$7</f>
        <v>Schweden</v>
      </c>
      <c r="JZ23" s="643"/>
      <c r="KA23" s="643"/>
      <c r="KB23" s="615"/>
      <c r="KC23" s="606" t="str">
        <f t="shared" si="246"/>
        <v/>
      </c>
      <c r="KD23" s="606" t="str">
        <f>IF((KC23&lt;&gt;""),IF(OR($F23&lt;&gt;$G23,PrSettings!$M$4="●"),(($F23-$G23)=(JZ23-KA23))*1,0),"")</f>
        <v/>
      </c>
      <c r="KE23" s="606" t="str">
        <f t="shared" si="247"/>
        <v/>
      </c>
      <c r="KF23" s="606" t="str">
        <f>IF(KC23&lt;&gt;"",IF(ABS($F23-$G23)&gt;=PrSettings!$M$7,(ABS($F23-$G23-JZ23+KA23)&lt;=1)*1,IF(AND(KC23,$F23=$G23,$F23&gt;=PrSettings!$M$6),(ABS(JZ23-$F23)&lt;=1)*1,IF(AND(KC23,$F23+$G23&gt;=PrSettings!$M$8),(ABS(JZ23-$F23)+ABS(KA23-$G23)&lt;=1)*1,""))),"")</f>
        <v/>
      </c>
      <c r="KG23" s="618"/>
      <c r="KI23" s="605">
        <f t="shared" si="22"/>
        <v>8</v>
      </c>
      <c r="KJ23" s="646" t="str">
        <f>GrpC!$B$7</f>
        <v>Polen</v>
      </c>
      <c r="KK23" s="606">
        <f t="shared" si="248"/>
        <v>17</v>
      </c>
      <c r="KL23" s="646" t="str">
        <f>GrpC!$D$7</f>
        <v>Schweden</v>
      </c>
      <c r="KM23" s="643"/>
      <c r="KN23" s="643"/>
      <c r="KO23" s="615"/>
      <c r="KP23" s="606" t="str">
        <f t="shared" si="249"/>
        <v/>
      </c>
      <c r="KQ23" s="606" t="str">
        <f>IF((KP23&lt;&gt;""),IF(OR($F23&lt;&gt;$G23,PrSettings!$M$4="●"),(($F23-$G23)=(KM23-KN23))*1,0),"")</f>
        <v/>
      </c>
      <c r="KR23" s="606" t="str">
        <f t="shared" si="250"/>
        <v/>
      </c>
      <c r="KS23" s="606" t="str">
        <f>IF(KP23&lt;&gt;"",IF(ABS($F23-$G23)&gt;=PrSettings!$M$7,(ABS($F23-$G23-KM23+KN23)&lt;=1)*1,IF(AND(KP23,$F23=$G23,$F23&gt;=PrSettings!$M$6),(ABS(KM23-$F23)&lt;=1)*1,IF(AND(KP23,$F23+$G23&gt;=PrSettings!$M$8),(ABS(KM23-$F23)+ABS(KN23-$G23)&lt;=1)*1,""))),"")</f>
        <v/>
      </c>
      <c r="KT23" s="618"/>
      <c r="KV23" s="605">
        <f t="shared" si="23"/>
        <v>8</v>
      </c>
      <c r="KW23" s="646" t="str">
        <f>GrpC!$B$7</f>
        <v>Polen</v>
      </c>
      <c r="KX23" s="606">
        <f t="shared" si="251"/>
        <v>17</v>
      </c>
      <c r="KY23" s="646" t="str">
        <f>GrpC!$D$7</f>
        <v>Schweden</v>
      </c>
      <c r="KZ23" s="643"/>
      <c r="LA23" s="643"/>
      <c r="LB23" s="615"/>
      <c r="LC23" s="606" t="str">
        <f t="shared" si="252"/>
        <v/>
      </c>
      <c r="LD23" s="606" t="str">
        <f>IF((LC23&lt;&gt;""),IF(OR($F23&lt;&gt;$G23,PrSettings!$M$4="●"),(($F23-$G23)=(KZ23-LA23))*1,0),"")</f>
        <v/>
      </c>
      <c r="LE23" s="606" t="str">
        <f t="shared" si="253"/>
        <v/>
      </c>
      <c r="LF23" s="606" t="str">
        <f>IF(LC23&lt;&gt;"",IF(ABS($F23-$G23)&gt;=PrSettings!$M$7,(ABS($F23-$G23-KZ23+LA23)&lt;=1)*1,IF(AND(LC23,$F23=$G23,$F23&gt;=PrSettings!$M$6),(ABS(KZ23-$F23)&lt;=1)*1,IF(AND(LC23,$F23+$G23&gt;=PrSettings!$M$8),(ABS(KZ23-$F23)+ABS(LA23-$G23)&lt;=1)*1,""))),"")</f>
        <v/>
      </c>
      <c r="LG23" s="618"/>
      <c r="LI23" s="605">
        <f t="shared" si="24"/>
        <v>8</v>
      </c>
      <c r="LJ23" s="646" t="str">
        <f>GrpC!$B$7</f>
        <v>Polen</v>
      </c>
      <c r="LK23" s="606">
        <f t="shared" si="254"/>
        <v>17</v>
      </c>
      <c r="LL23" s="646" t="str">
        <f>GrpC!$D$7</f>
        <v>Schweden</v>
      </c>
      <c r="LM23" s="643"/>
      <c r="LN23" s="643"/>
      <c r="LO23" s="615"/>
      <c r="LP23" s="606" t="str">
        <f t="shared" si="255"/>
        <v/>
      </c>
      <c r="LQ23" s="606" t="str">
        <f>IF((LP23&lt;&gt;""),IF(OR($F23&lt;&gt;$G23,PrSettings!$M$4="●"),(($F23-$G23)=(LM23-LN23))*1,0),"")</f>
        <v/>
      </c>
      <c r="LR23" s="606" t="str">
        <f t="shared" si="256"/>
        <v/>
      </c>
      <c r="LS23" s="606" t="str">
        <f>IF(LP23&lt;&gt;"",IF(ABS($F23-$G23)&gt;=PrSettings!$M$7,(ABS($F23-$G23-LM23+LN23)&lt;=1)*1,IF(AND(LP23,$F23=$G23,$F23&gt;=PrSettings!$M$6),(ABS(LM23-$F23)&lt;=1)*1,IF(AND(LP23,$F23+$G23&gt;=PrSettings!$M$8),(ABS(LM23-$F23)+ABS(LN23-$G23)&lt;=1)*1,""))),"")</f>
        <v/>
      </c>
      <c r="LT23" s="618"/>
      <c r="LV23" s="605">
        <f t="shared" si="25"/>
        <v>8</v>
      </c>
      <c r="LW23" s="646" t="str">
        <f>GrpC!$B$7</f>
        <v>Polen</v>
      </c>
      <c r="LX23" s="606">
        <f t="shared" si="257"/>
        <v>17</v>
      </c>
      <c r="LY23" s="646" t="str">
        <f>GrpC!$D$7</f>
        <v>Schweden</v>
      </c>
      <c r="LZ23" s="643"/>
      <c r="MA23" s="643"/>
      <c r="MB23" s="615"/>
      <c r="MC23" s="606" t="str">
        <f t="shared" si="258"/>
        <v/>
      </c>
      <c r="MD23" s="606" t="str">
        <f>IF((MC23&lt;&gt;""),IF(OR($F23&lt;&gt;$G23,PrSettings!$M$4="●"),(($F23-$G23)=(LZ23-MA23))*1,0),"")</f>
        <v/>
      </c>
      <c r="ME23" s="606" t="str">
        <f t="shared" si="259"/>
        <v/>
      </c>
      <c r="MF23" s="606" t="str">
        <f>IF(MC23&lt;&gt;"",IF(ABS($F23-$G23)&gt;=PrSettings!$M$7,(ABS($F23-$G23-LZ23+MA23)&lt;=1)*1,IF(AND(MC23,$F23=$G23,$F23&gt;=PrSettings!$M$6),(ABS(LZ23-$F23)&lt;=1)*1,IF(AND(MC23,$F23+$G23&gt;=PrSettings!$M$8),(ABS(LZ23-$F23)+ABS(MA23-$G23)&lt;=1)*1,""))),"")</f>
        <v/>
      </c>
      <c r="MG23" s="618"/>
    </row>
    <row r="24" spans="2:345" x14ac:dyDescent="0.25">
      <c r="B24" s="605">
        <f>INDEX(Groups!$C$7:$C$25,MATCH(C24,Groups!$D$7:$D$25,0))</f>
        <v>17</v>
      </c>
      <c r="C24" s="646" t="str">
        <f>GrpC!$B$8</f>
        <v>Schweden</v>
      </c>
      <c r="D24" s="606">
        <f>INDEX(Groups!$C$7:$C$25,MATCH(E24,Groups!$D$7:$D$25,0))</f>
        <v>4</v>
      </c>
      <c r="E24" s="646" t="str">
        <f>GrpC!$D$8</f>
        <v>Deutschland</v>
      </c>
      <c r="F24" s="649">
        <f>GrpC!$E$8</f>
        <v>4</v>
      </c>
      <c r="G24" s="650">
        <f>GrpC!$G$8</f>
        <v>1</v>
      </c>
      <c r="I24" s="605">
        <f t="shared" si="0"/>
        <v>17</v>
      </c>
      <c r="J24" s="646" t="str">
        <f>GrpC!$B$8</f>
        <v>Schweden</v>
      </c>
      <c r="K24" s="606">
        <f t="shared" si="182"/>
        <v>4</v>
      </c>
      <c r="L24" s="646" t="str">
        <f>GrpC!$D$8</f>
        <v>Deutschland</v>
      </c>
      <c r="M24" s="643"/>
      <c r="N24" s="643"/>
      <c r="O24" s="615"/>
      <c r="P24" s="606" t="str">
        <f t="shared" si="183"/>
        <v/>
      </c>
      <c r="Q24" s="606" t="str">
        <f>IF((P24&lt;&gt;""),IF(OR($F24&lt;&gt;$G24,PrSettings!$M$4="●"),(($F24-$G24)=(M24-N24))*1,0),"")</f>
        <v/>
      </c>
      <c r="R24" s="606" t="str">
        <f t="shared" si="184"/>
        <v/>
      </c>
      <c r="S24" s="606" t="str">
        <f>IF(P24&lt;&gt;"",IF(ABS($F24-$G24)&gt;=PrSettings!$M$7,(ABS($F24-$G24-M24+N24)&lt;=1)*1,IF(AND(P24,$F24=$G24,$F24&gt;=PrSettings!$M$6),(ABS(M24-$F24)&lt;=1)*1,IF(AND(P24,$F24+$G24&gt;=PrSettings!$M$8),(ABS(M24-$F24)+ABS(N24-$G24)&lt;=1)*1,""))),"")</f>
        <v/>
      </c>
      <c r="T24" s="618"/>
      <c r="V24" s="605">
        <f t="shared" si="1"/>
        <v>17</v>
      </c>
      <c r="W24" s="646" t="str">
        <f>GrpC!$B$8</f>
        <v>Schweden</v>
      </c>
      <c r="X24" s="606">
        <f t="shared" si="185"/>
        <v>4</v>
      </c>
      <c r="Y24" s="646" t="str">
        <f>GrpC!$D$8</f>
        <v>Deutschland</v>
      </c>
      <c r="Z24" s="643"/>
      <c r="AA24" s="643"/>
      <c r="AB24" s="615"/>
      <c r="AC24" s="606" t="str">
        <f t="shared" si="186"/>
        <v/>
      </c>
      <c r="AD24" s="606" t="str">
        <f>IF((AC24&lt;&gt;""),IF(OR($F24&lt;&gt;$G24,PrSettings!$M$4="●"),(($F24-$G24)=(Z24-AA24))*1,0),"")</f>
        <v/>
      </c>
      <c r="AE24" s="606" t="str">
        <f t="shared" si="187"/>
        <v/>
      </c>
      <c r="AF24" s="606" t="str">
        <f>IF(AC24&lt;&gt;"",IF(ABS($F24-$G24)&gt;=PrSettings!$M$7,(ABS($F24-$G24-Z24+AA24)&lt;=1)*1,IF(AND(AC24,$F24=$G24,$F24&gt;=PrSettings!$M$6),(ABS(Z24-$F24)&lt;=1)*1,IF(AND(AC24,$F24+$G24&gt;=PrSettings!$M$8),(ABS(Z24-$F24)+ABS(AA24-$G24)&lt;=1)*1,""))),"")</f>
        <v/>
      </c>
      <c r="AG24" s="618"/>
      <c r="AI24" s="605">
        <f t="shared" si="2"/>
        <v>17</v>
      </c>
      <c r="AJ24" s="646" t="str">
        <f>GrpC!$B$8</f>
        <v>Schweden</v>
      </c>
      <c r="AK24" s="606">
        <f t="shared" si="188"/>
        <v>4</v>
      </c>
      <c r="AL24" s="646" t="str">
        <f>GrpC!$D$8</f>
        <v>Deutschland</v>
      </c>
      <c r="AM24" s="643"/>
      <c r="AN24" s="643"/>
      <c r="AO24" s="615"/>
      <c r="AP24" s="606" t="str">
        <f t="shared" si="189"/>
        <v/>
      </c>
      <c r="AQ24" s="606" t="str">
        <f>IF((AP24&lt;&gt;""),IF(OR($F24&lt;&gt;$G24,PrSettings!$M$4="●"),(($F24-$G24)=(AM24-AN24))*1,0),"")</f>
        <v/>
      </c>
      <c r="AR24" s="606" t="str">
        <f t="shared" si="190"/>
        <v/>
      </c>
      <c r="AS24" s="606" t="str">
        <f>IF(AP24&lt;&gt;"",IF(ABS($F24-$G24)&gt;=PrSettings!$M$7,(ABS($F24-$G24-AM24+AN24)&lt;=1)*1,IF(AND(AP24,$F24=$G24,$F24&gt;=PrSettings!$M$6),(ABS(AM24-$F24)&lt;=1)*1,IF(AND(AP24,$F24+$G24&gt;=PrSettings!$M$8),(ABS(AM24-$F24)+ABS(AN24-$G24)&lt;=1)*1,""))),"")</f>
        <v/>
      </c>
      <c r="AT24" s="618"/>
      <c r="AV24" s="605">
        <f t="shared" si="3"/>
        <v>17</v>
      </c>
      <c r="AW24" s="646" t="str">
        <f>GrpC!$B$8</f>
        <v>Schweden</v>
      </c>
      <c r="AX24" s="606">
        <f t="shared" si="191"/>
        <v>4</v>
      </c>
      <c r="AY24" s="646" t="str">
        <f>GrpC!$D$8</f>
        <v>Deutschland</v>
      </c>
      <c r="AZ24" s="643"/>
      <c r="BA24" s="643"/>
      <c r="BB24" s="615"/>
      <c r="BC24" s="606" t="str">
        <f t="shared" si="192"/>
        <v/>
      </c>
      <c r="BD24" s="606" t="str">
        <f>IF((BC24&lt;&gt;""),IF(OR($F24&lt;&gt;$G24,PrSettings!$M$4="●"),(($F24-$G24)=(AZ24-BA24))*1,0),"")</f>
        <v/>
      </c>
      <c r="BE24" s="606" t="str">
        <f t="shared" si="193"/>
        <v/>
      </c>
      <c r="BF24" s="606" t="str">
        <f>IF(BC24&lt;&gt;"",IF(ABS($F24-$G24)&gt;=PrSettings!$M$7,(ABS($F24-$G24-AZ24+BA24)&lt;=1)*1,IF(AND(BC24,$F24=$G24,$F24&gt;=PrSettings!$M$6),(ABS(AZ24-$F24)&lt;=1)*1,IF(AND(BC24,$F24+$G24&gt;=PrSettings!$M$8),(ABS(AZ24-$F24)+ABS(BA24-$G24)&lt;=1)*1,""))),"")</f>
        <v/>
      </c>
      <c r="BG24" s="618"/>
      <c r="BI24" s="605">
        <f t="shared" si="4"/>
        <v>17</v>
      </c>
      <c r="BJ24" s="646" t="str">
        <f>GrpC!$B$8</f>
        <v>Schweden</v>
      </c>
      <c r="BK24" s="606">
        <f t="shared" si="194"/>
        <v>4</v>
      </c>
      <c r="BL24" s="646" t="str">
        <f>GrpC!$D$8</f>
        <v>Deutschland</v>
      </c>
      <c r="BM24" s="643"/>
      <c r="BN24" s="643"/>
      <c r="BO24" s="615"/>
      <c r="BP24" s="606" t="str">
        <f t="shared" si="195"/>
        <v/>
      </c>
      <c r="BQ24" s="606" t="str">
        <f>IF((BP24&lt;&gt;""),IF(OR($F24&lt;&gt;$G24,PrSettings!$M$4="●"),(($F24-$G24)=(BM24-BN24))*1,0),"")</f>
        <v/>
      </c>
      <c r="BR24" s="606" t="str">
        <f t="shared" si="196"/>
        <v/>
      </c>
      <c r="BS24" s="606" t="str">
        <f>IF(BP24&lt;&gt;"",IF(ABS($F24-$G24)&gt;=PrSettings!$M$7,(ABS($F24-$G24-BM24+BN24)&lt;=1)*1,IF(AND(BP24,$F24=$G24,$F24&gt;=PrSettings!$M$6),(ABS(BM24-$F24)&lt;=1)*1,IF(AND(BP24,$F24+$G24&gt;=PrSettings!$M$8),(ABS(BM24-$F24)+ABS(BN24-$G24)&lt;=1)*1,""))),"")</f>
        <v/>
      </c>
      <c r="BT24" s="618"/>
      <c r="BV24" s="605">
        <f t="shared" si="5"/>
        <v>17</v>
      </c>
      <c r="BW24" s="646" t="str">
        <f>GrpC!$B$8</f>
        <v>Schweden</v>
      </c>
      <c r="BX24" s="606">
        <f t="shared" si="197"/>
        <v>4</v>
      </c>
      <c r="BY24" s="646" t="str">
        <f>GrpC!$D$8</f>
        <v>Deutschland</v>
      </c>
      <c r="BZ24" s="643"/>
      <c r="CA24" s="643"/>
      <c r="CB24" s="615"/>
      <c r="CC24" s="606" t="str">
        <f t="shared" si="198"/>
        <v/>
      </c>
      <c r="CD24" s="606" t="str">
        <f>IF((CC24&lt;&gt;""),IF(OR($F24&lt;&gt;$G24,PrSettings!$M$4="●"),(($F24-$G24)=(BZ24-CA24))*1,0),"")</f>
        <v/>
      </c>
      <c r="CE24" s="606" t="str">
        <f t="shared" si="199"/>
        <v/>
      </c>
      <c r="CF24" s="606" t="str">
        <f>IF(CC24&lt;&gt;"",IF(ABS($F24-$G24)&gt;=PrSettings!$M$7,(ABS($F24-$G24-BZ24+CA24)&lt;=1)*1,IF(AND(CC24,$F24=$G24,$F24&gt;=PrSettings!$M$6),(ABS(BZ24-$F24)&lt;=1)*1,IF(AND(CC24,$F24+$G24&gt;=PrSettings!$M$8),(ABS(BZ24-$F24)+ABS(CA24-$G24)&lt;=1)*1,""))),"")</f>
        <v/>
      </c>
      <c r="CG24" s="618"/>
      <c r="CI24" s="605">
        <f t="shared" si="6"/>
        <v>17</v>
      </c>
      <c r="CJ24" s="646" t="str">
        <f>GrpC!$B$8</f>
        <v>Schweden</v>
      </c>
      <c r="CK24" s="606">
        <f t="shared" si="200"/>
        <v>4</v>
      </c>
      <c r="CL24" s="646" t="str">
        <f>GrpC!$D$8</f>
        <v>Deutschland</v>
      </c>
      <c r="CM24" s="643"/>
      <c r="CN24" s="643"/>
      <c r="CO24" s="615"/>
      <c r="CP24" s="606" t="str">
        <f t="shared" si="201"/>
        <v/>
      </c>
      <c r="CQ24" s="606" t="str">
        <f>IF((CP24&lt;&gt;""),IF(OR($F24&lt;&gt;$G24,PrSettings!$M$4="●"),(($F24-$G24)=(CM24-CN24))*1,0),"")</f>
        <v/>
      </c>
      <c r="CR24" s="606" t="str">
        <f t="shared" si="202"/>
        <v/>
      </c>
      <c r="CS24" s="606" t="str">
        <f>IF(CP24&lt;&gt;"",IF(ABS($F24-$G24)&gt;=PrSettings!$M$7,(ABS($F24-$G24-CM24+CN24)&lt;=1)*1,IF(AND(CP24,$F24=$G24,$F24&gt;=PrSettings!$M$6),(ABS(CM24-$F24)&lt;=1)*1,IF(AND(CP24,$F24+$G24&gt;=PrSettings!$M$8),(ABS(CM24-$F24)+ABS(CN24-$G24)&lt;=1)*1,""))),"")</f>
        <v/>
      </c>
      <c r="CT24" s="618"/>
      <c r="CV24" s="605">
        <f t="shared" si="7"/>
        <v>17</v>
      </c>
      <c r="CW24" s="646" t="str">
        <f>GrpC!$B$8</f>
        <v>Schweden</v>
      </c>
      <c r="CX24" s="606">
        <f t="shared" si="203"/>
        <v>4</v>
      </c>
      <c r="CY24" s="646" t="str">
        <f>GrpC!$D$8</f>
        <v>Deutschland</v>
      </c>
      <c r="CZ24" s="643"/>
      <c r="DA24" s="643"/>
      <c r="DB24" s="615"/>
      <c r="DC24" s="606" t="str">
        <f t="shared" si="204"/>
        <v/>
      </c>
      <c r="DD24" s="606" t="str">
        <f>IF((DC24&lt;&gt;""),IF(OR($F24&lt;&gt;$G24,PrSettings!$M$4="●"),(($F24-$G24)=(CZ24-DA24))*1,0),"")</f>
        <v/>
      </c>
      <c r="DE24" s="606" t="str">
        <f t="shared" si="205"/>
        <v/>
      </c>
      <c r="DF24" s="606" t="str">
        <f>IF(DC24&lt;&gt;"",IF(ABS($F24-$G24)&gt;=PrSettings!$M$7,(ABS($F24-$G24-CZ24+DA24)&lt;=1)*1,IF(AND(DC24,$F24=$G24,$F24&gt;=PrSettings!$M$6),(ABS(CZ24-$F24)&lt;=1)*1,IF(AND(DC24,$F24+$G24&gt;=PrSettings!$M$8),(ABS(CZ24-$F24)+ABS(DA24-$G24)&lt;=1)*1,""))),"")</f>
        <v/>
      </c>
      <c r="DG24" s="618"/>
      <c r="DI24" s="605">
        <f t="shared" si="8"/>
        <v>17</v>
      </c>
      <c r="DJ24" s="646" t="str">
        <f>GrpC!$B$8</f>
        <v>Schweden</v>
      </c>
      <c r="DK24" s="606">
        <f t="shared" si="206"/>
        <v>4</v>
      </c>
      <c r="DL24" s="646" t="str">
        <f>GrpC!$D$8</f>
        <v>Deutschland</v>
      </c>
      <c r="DM24" s="643"/>
      <c r="DN24" s="643"/>
      <c r="DO24" s="615"/>
      <c r="DP24" s="606" t="str">
        <f t="shared" si="207"/>
        <v/>
      </c>
      <c r="DQ24" s="606" t="str">
        <f>IF((DP24&lt;&gt;""),IF(OR($F24&lt;&gt;$G24,PrSettings!$M$4="●"),(($F24-$G24)=(DM24-DN24))*1,0),"")</f>
        <v/>
      </c>
      <c r="DR24" s="606" t="str">
        <f t="shared" si="208"/>
        <v/>
      </c>
      <c r="DS24" s="606" t="str">
        <f>IF(DP24&lt;&gt;"",IF(ABS($F24-$G24)&gt;=PrSettings!$M$7,(ABS($F24-$G24-DM24+DN24)&lt;=1)*1,IF(AND(DP24,$F24=$G24,$F24&gt;=PrSettings!$M$6),(ABS(DM24-$F24)&lt;=1)*1,IF(AND(DP24,$F24+$G24&gt;=PrSettings!$M$8),(ABS(DM24-$F24)+ABS(DN24-$G24)&lt;=1)*1,""))),"")</f>
        <v/>
      </c>
      <c r="DT24" s="618"/>
      <c r="DV24" s="605">
        <f t="shared" si="9"/>
        <v>17</v>
      </c>
      <c r="DW24" s="646" t="str">
        <f>GrpC!$B$8</f>
        <v>Schweden</v>
      </c>
      <c r="DX24" s="606">
        <f t="shared" si="209"/>
        <v>4</v>
      </c>
      <c r="DY24" s="646" t="str">
        <f>GrpC!$D$8</f>
        <v>Deutschland</v>
      </c>
      <c r="DZ24" s="643"/>
      <c r="EA24" s="643"/>
      <c r="EB24" s="615"/>
      <c r="EC24" s="606" t="str">
        <f t="shared" si="210"/>
        <v/>
      </c>
      <c r="ED24" s="606" t="str">
        <f>IF((EC24&lt;&gt;""),IF(OR($F24&lt;&gt;$G24,PrSettings!$M$4="●"),(($F24-$G24)=(DZ24-EA24))*1,0),"")</f>
        <v/>
      </c>
      <c r="EE24" s="606" t="str">
        <f t="shared" si="211"/>
        <v/>
      </c>
      <c r="EF24" s="606" t="str">
        <f>IF(EC24&lt;&gt;"",IF(ABS($F24-$G24)&gt;=PrSettings!$M$7,(ABS($F24-$G24-DZ24+EA24)&lt;=1)*1,IF(AND(EC24,$F24=$G24,$F24&gt;=PrSettings!$M$6),(ABS(DZ24-$F24)&lt;=1)*1,IF(AND(EC24,$F24+$G24&gt;=PrSettings!$M$8),(ABS(DZ24-$F24)+ABS(EA24-$G24)&lt;=1)*1,""))),"")</f>
        <v/>
      </c>
      <c r="EG24" s="618"/>
      <c r="EI24" s="605">
        <f t="shared" si="10"/>
        <v>17</v>
      </c>
      <c r="EJ24" s="646" t="str">
        <f>GrpC!$B$8</f>
        <v>Schweden</v>
      </c>
      <c r="EK24" s="606">
        <f t="shared" si="212"/>
        <v>4</v>
      </c>
      <c r="EL24" s="646" t="str">
        <f>GrpC!$D$8</f>
        <v>Deutschland</v>
      </c>
      <c r="EM24" s="643"/>
      <c r="EN24" s="643"/>
      <c r="EO24" s="615"/>
      <c r="EP24" s="606" t="str">
        <f t="shared" si="213"/>
        <v/>
      </c>
      <c r="EQ24" s="606" t="str">
        <f>IF((EP24&lt;&gt;""),IF(OR($F24&lt;&gt;$G24,PrSettings!$M$4="●"),(($F24-$G24)=(EM24-EN24))*1,0),"")</f>
        <v/>
      </c>
      <c r="ER24" s="606" t="str">
        <f t="shared" si="214"/>
        <v/>
      </c>
      <c r="ES24" s="606" t="str">
        <f>IF(EP24&lt;&gt;"",IF(ABS($F24-$G24)&gt;=PrSettings!$M$7,(ABS($F24-$G24-EM24+EN24)&lt;=1)*1,IF(AND(EP24,$F24=$G24,$F24&gt;=PrSettings!$M$6),(ABS(EM24-$F24)&lt;=1)*1,IF(AND(EP24,$F24+$G24&gt;=PrSettings!$M$8),(ABS(EM24-$F24)+ABS(EN24-$G24)&lt;=1)*1,""))),"")</f>
        <v/>
      </c>
      <c r="ET24" s="618"/>
      <c r="EV24" s="605">
        <f t="shared" si="11"/>
        <v>17</v>
      </c>
      <c r="EW24" s="646" t="str">
        <f>GrpC!$B$8</f>
        <v>Schweden</v>
      </c>
      <c r="EX24" s="606">
        <f t="shared" si="215"/>
        <v>4</v>
      </c>
      <c r="EY24" s="646" t="str">
        <f>GrpC!$D$8</f>
        <v>Deutschland</v>
      </c>
      <c r="EZ24" s="643"/>
      <c r="FA24" s="643"/>
      <c r="FB24" s="615"/>
      <c r="FC24" s="606" t="str">
        <f t="shared" si="216"/>
        <v/>
      </c>
      <c r="FD24" s="606" t="str">
        <f>IF((FC24&lt;&gt;""),IF(OR($F24&lt;&gt;$G24,PrSettings!$M$4="●"),(($F24-$G24)=(EZ24-FA24))*1,0),"")</f>
        <v/>
      </c>
      <c r="FE24" s="606" t="str">
        <f t="shared" si="217"/>
        <v/>
      </c>
      <c r="FF24" s="606" t="str">
        <f>IF(FC24&lt;&gt;"",IF(ABS($F24-$G24)&gt;=PrSettings!$M$7,(ABS($F24-$G24-EZ24+FA24)&lt;=1)*1,IF(AND(FC24,$F24=$G24,$F24&gt;=PrSettings!$M$6),(ABS(EZ24-$F24)&lt;=1)*1,IF(AND(FC24,$F24+$G24&gt;=PrSettings!$M$8),(ABS(EZ24-$F24)+ABS(FA24-$G24)&lt;=1)*1,""))),"")</f>
        <v/>
      </c>
      <c r="FG24" s="618"/>
      <c r="FI24" s="605">
        <f t="shared" si="12"/>
        <v>17</v>
      </c>
      <c r="FJ24" s="646" t="str">
        <f>GrpC!$B$8</f>
        <v>Schweden</v>
      </c>
      <c r="FK24" s="606">
        <f t="shared" si="218"/>
        <v>4</v>
      </c>
      <c r="FL24" s="646" t="str">
        <f>GrpC!$D$8</f>
        <v>Deutschland</v>
      </c>
      <c r="FM24" s="643"/>
      <c r="FN24" s="643"/>
      <c r="FO24" s="615"/>
      <c r="FP24" s="606" t="str">
        <f t="shared" si="219"/>
        <v/>
      </c>
      <c r="FQ24" s="606" t="str">
        <f>IF((FP24&lt;&gt;""),IF(OR($F24&lt;&gt;$G24,PrSettings!$M$4="●"),(($F24-$G24)=(FM24-FN24))*1,0),"")</f>
        <v/>
      </c>
      <c r="FR24" s="606" t="str">
        <f t="shared" si="220"/>
        <v/>
      </c>
      <c r="FS24" s="606" t="str">
        <f>IF(FP24&lt;&gt;"",IF(ABS($F24-$G24)&gt;=PrSettings!$M$7,(ABS($F24-$G24-FM24+FN24)&lt;=1)*1,IF(AND(FP24,$F24=$G24,$F24&gt;=PrSettings!$M$6),(ABS(FM24-$F24)&lt;=1)*1,IF(AND(FP24,$F24+$G24&gt;=PrSettings!$M$8),(ABS(FM24-$F24)+ABS(FN24-$G24)&lt;=1)*1,""))),"")</f>
        <v/>
      </c>
      <c r="FT24" s="618"/>
      <c r="FV24" s="605">
        <f t="shared" si="13"/>
        <v>17</v>
      </c>
      <c r="FW24" s="646" t="str">
        <f>GrpC!$B$8</f>
        <v>Schweden</v>
      </c>
      <c r="FX24" s="606">
        <f t="shared" si="221"/>
        <v>4</v>
      </c>
      <c r="FY24" s="646" t="str">
        <f>GrpC!$D$8</f>
        <v>Deutschland</v>
      </c>
      <c r="FZ24" s="643"/>
      <c r="GA24" s="643"/>
      <c r="GB24" s="615"/>
      <c r="GC24" s="606" t="str">
        <f t="shared" si="222"/>
        <v/>
      </c>
      <c r="GD24" s="606" t="str">
        <f>IF((GC24&lt;&gt;""),IF(OR($F24&lt;&gt;$G24,PrSettings!$M$4="●"),(($F24-$G24)=(FZ24-GA24))*1,0),"")</f>
        <v/>
      </c>
      <c r="GE24" s="606" t="str">
        <f t="shared" si="223"/>
        <v/>
      </c>
      <c r="GF24" s="606" t="str">
        <f>IF(GC24&lt;&gt;"",IF(ABS($F24-$G24)&gt;=PrSettings!$M$7,(ABS($F24-$G24-FZ24+GA24)&lt;=1)*1,IF(AND(GC24,$F24=$G24,$F24&gt;=PrSettings!$M$6),(ABS(FZ24-$F24)&lt;=1)*1,IF(AND(GC24,$F24+$G24&gt;=PrSettings!$M$8),(ABS(FZ24-$F24)+ABS(GA24-$G24)&lt;=1)*1,""))),"")</f>
        <v/>
      </c>
      <c r="GG24" s="618"/>
      <c r="GI24" s="605">
        <f t="shared" si="14"/>
        <v>17</v>
      </c>
      <c r="GJ24" s="646" t="str">
        <f>GrpC!$B$8</f>
        <v>Schweden</v>
      </c>
      <c r="GK24" s="606">
        <f t="shared" si="224"/>
        <v>4</v>
      </c>
      <c r="GL24" s="646" t="str">
        <f>GrpC!$D$8</f>
        <v>Deutschland</v>
      </c>
      <c r="GM24" s="643"/>
      <c r="GN24" s="643"/>
      <c r="GO24" s="615"/>
      <c r="GP24" s="606" t="str">
        <f t="shared" si="225"/>
        <v/>
      </c>
      <c r="GQ24" s="606" t="str">
        <f>IF((GP24&lt;&gt;""),IF(OR($F24&lt;&gt;$G24,PrSettings!$M$4="●"),(($F24-$G24)=(GM24-GN24))*1,0),"")</f>
        <v/>
      </c>
      <c r="GR24" s="606" t="str">
        <f t="shared" si="226"/>
        <v/>
      </c>
      <c r="GS24" s="606" t="str">
        <f>IF(GP24&lt;&gt;"",IF(ABS($F24-$G24)&gt;=PrSettings!$M$7,(ABS($F24-$G24-GM24+GN24)&lt;=1)*1,IF(AND(GP24,$F24=$G24,$F24&gt;=PrSettings!$M$6),(ABS(GM24-$F24)&lt;=1)*1,IF(AND(GP24,$F24+$G24&gt;=PrSettings!$M$8),(ABS(GM24-$F24)+ABS(GN24-$G24)&lt;=1)*1,""))),"")</f>
        <v/>
      </c>
      <c r="GT24" s="618"/>
      <c r="GV24" s="605">
        <f t="shared" si="15"/>
        <v>17</v>
      </c>
      <c r="GW24" s="646" t="str">
        <f>GrpC!$B$8</f>
        <v>Schweden</v>
      </c>
      <c r="GX24" s="606">
        <f t="shared" si="227"/>
        <v>4</v>
      </c>
      <c r="GY24" s="646" t="str">
        <f>GrpC!$D$8</f>
        <v>Deutschland</v>
      </c>
      <c r="GZ24" s="643"/>
      <c r="HA24" s="643"/>
      <c r="HB24" s="615"/>
      <c r="HC24" s="606" t="str">
        <f t="shared" si="228"/>
        <v/>
      </c>
      <c r="HD24" s="606" t="str">
        <f>IF((HC24&lt;&gt;""),IF(OR($F24&lt;&gt;$G24,PrSettings!$M$4="●"),(($F24-$G24)=(GZ24-HA24))*1,0),"")</f>
        <v/>
      </c>
      <c r="HE24" s="606" t="str">
        <f t="shared" si="229"/>
        <v/>
      </c>
      <c r="HF24" s="606" t="str">
        <f>IF(HC24&lt;&gt;"",IF(ABS($F24-$G24)&gt;=PrSettings!$M$7,(ABS($F24-$G24-GZ24+HA24)&lt;=1)*1,IF(AND(HC24,$F24=$G24,$F24&gt;=PrSettings!$M$6),(ABS(GZ24-$F24)&lt;=1)*1,IF(AND(HC24,$F24+$G24&gt;=PrSettings!$M$8),(ABS(GZ24-$F24)+ABS(HA24-$G24)&lt;=1)*1,""))),"")</f>
        <v/>
      </c>
      <c r="HG24" s="618"/>
      <c r="HI24" s="605">
        <f t="shared" si="16"/>
        <v>17</v>
      </c>
      <c r="HJ24" s="646" t="str">
        <f>GrpC!$B$8</f>
        <v>Schweden</v>
      </c>
      <c r="HK24" s="606">
        <f t="shared" si="230"/>
        <v>4</v>
      </c>
      <c r="HL24" s="646" t="str">
        <f>GrpC!$D$8</f>
        <v>Deutschland</v>
      </c>
      <c r="HM24" s="643"/>
      <c r="HN24" s="643"/>
      <c r="HO24" s="615"/>
      <c r="HP24" s="606" t="str">
        <f t="shared" si="231"/>
        <v/>
      </c>
      <c r="HQ24" s="606" t="str">
        <f>IF((HP24&lt;&gt;""),IF(OR($F24&lt;&gt;$G24,PrSettings!$M$4="●"),(($F24-$G24)=(HM24-HN24))*1,0),"")</f>
        <v/>
      </c>
      <c r="HR24" s="606" t="str">
        <f t="shared" si="232"/>
        <v/>
      </c>
      <c r="HS24" s="606" t="str">
        <f>IF(HP24&lt;&gt;"",IF(ABS($F24-$G24)&gt;=PrSettings!$M$7,(ABS($F24-$G24-HM24+HN24)&lt;=1)*1,IF(AND(HP24,$F24=$G24,$F24&gt;=PrSettings!$M$6),(ABS(HM24-$F24)&lt;=1)*1,IF(AND(HP24,$F24+$G24&gt;=PrSettings!$M$8),(ABS(HM24-$F24)+ABS(HN24-$G24)&lt;=1)*1,""))),"")</f>
        <v/>
      </c>
      <c r="HT24" s="618"/>
      <c r="HV24" s="605">
        <f t="shared" si="17"/>
        <v>17</v>
      </c>
      <c r="HW24" s="646" t="str">
        <f>GrpC!$B$8</f>
        <v>Schweden</v>
      </c>
      <c r="HX24" s="606">
        <f t="shared" si="233"/>
        <v>4</v>
      </c>
      <c r="HY24" s="646" t="str">
        <f>GrpC!$D$8</f>
        <v>Deutschland</v>
      </c>
      <c r="HZ24" s="643"/>
      <c r="IA24" s="643"/>
      <c r="IB24" s="615"/>
      <c r="IC24" s="606" t="str">
        <f t="shared" si="234"/>
        <v/>
      </c>
      <c r="ID24" s="606" t="str">
        <f>IF((IC24&lt;&gt;""),IF(OR($F24&lt;&gt;$G24,PrSettings!$M$4="●"),(($F24-$G24)=(HZ24-IA24))*1,0),"")</f>
        <v/>
      </c>
      <c r="IE24" s="606" t="str">
        <f t="shared" si="235"/>
        <v/>
      </c>
      <c r="IF24" s="606" t="str">
        <f>IF(IC24&lt;&gt;"",IF(ABS($F24-$G24)&gt;=PrSettings!$M$7,(ABS($F24-$G24-HZ24+IA24)&lt;=1)*1,IF(AND(IC24,$F24=$G24,$F24&gt;=PrSettings!$M$6),(ABS(HZ24-$F24)&lt;=1)*1,IF(AND(IC24,$F24+$G24&gt;=PrSettings!$M$8),(ABS(HZ24-$F24)+ABS(IA24-$G24)&lt;=1)*1,""))),"")</f>
        <v/>
      </c>
      <c r="IG24" s="618"/>
      <c r="II24" s="605">
        <f t="shared" si="18"/>
        <v>17</v>
      </c>
      <c r="IJ24" s="646" t="str">
        <f>GrpC!$B$8</f>
        <v>Schweden</v>
      </c>
      <c r="IK24" s="606">
        <f t="shared" si="236"/>
        <v>4</v>
      </c>
      <c r="IL24" s="646" t="str">
        <f>GrpC!$D$8</f>
        <v>Deutschland</v>
      </c>
      <c r="IM24" s="643"/>
      <c r="IN24" s="643"/>
      <c r="IO24" s="615"/>
      <c r="IP24" s="606" t="str">
        <f t="shared" si="237"/>
        <v/>
      </c>
      <c r="IQ24" s="606" t="str">
        <f>IF((IP24&lt;&gt;""),IF(OR($F24&lt;&gt;$G24,PrSettings!$M$4="●"),(($F24-$G24)=(IM24-IN24))*1,0),"")</f>
        <v/>
      </c>
      <c r="IR24" s="606" t="str">
        <f t="shared" si="238"/>
        <v/>
      </c>
      <c r="IS24" s="606" t="str">
        <f>IF(IP24&lt;&gt;"",IF(ABS($F24-$G24)&gt;=PrSettings!$M$7,(ABS($F24-$G24-IM24+IN24)&lt;=1)*1,IF(AND(IP24,$F24=$G24,$F24&gt;=PrSettings!$M$6),(ABS(IM24-$F24)&lt;=1)*1,IF(AND(IP24,$F24+$G24&gt;=PrSettings!$M$8),(ABS(IM24-$F24)+ABS(IN24-$G24)&lt;=1)*1,""))),"")</f>
        <v/>
      </c>
      <c r="IT24" s="618"/>
      <c r="IV24" s="605">
        <f t="shared" si="19"/>
        <v>17</v>
      </c>
      <c r="IW24" s="646" t="str">
        <f>GrpC!$B$8</f>
        <v>Schweden</v>
      </c>
      <c r="IX24" s="606">
        <f t="shared" si="239"/>
        <v>4</v>
      </c>
      <c r="IY24" s="646" t="str">
        <f>GrpC!$D$8</f>
        <v>Deutschland</v>
      </c>
      <c r="IZ24" s="643"/>
      <c r="JA24" s="643"/>
      <c r="JB24" s="615"/>
      <c r="JC24" s="606" t="str">
        <f t="shared" si="240"/>
        <v/>
      </c>
      <c r="JD24" s="606" t="str">
        <f>IF((JC24&lt;&gt;""),IF(OR($F24&lt;&gt;$G24,PrSettings!$M$4="●"),(($F24-$G24)=(IZ24-JA24))*1,0),"")</f>
        <v/>
      </c>
      <c r="JE24" s="606" t="str">
        <f t="shared" si="241"/>
        <v/>
      </c>
      <c r="JF24" s="606" t="str">
        <f>IF(JC24&lt;&gt;"",IF(ABS($F24-$G24)&gt;=PrSettings!$M$7,(ABS($F24-$G24-IZ24+JA24)&lt;=1)*1,IF(AND(JC24,$F24=$G24,$F24&gt;=PrSettings!$M$6),(ABS(IZ24-$F24)&lt;=1)*1,IF(AND(JC24,$F24+$G24&gt;=PrSettings!$M$8),(ABS(IZ24-$F24)+ABS(JA24-$G24)&lt;=1)*1,""))),"")</f>
        <v/>
      </c>
      <c r="JG24" s="618"/>
      <c r="JI24" s="605">
        <f t="shared" si="20"/>
        <v>17</v>
      </c>
      <c r="JJ24" s="646" t="str">
        <f>GrpC!$B$8</f>
        <v>Schweden</v>
      </c>
      <c r="JK24" s="606">
        <f t="shared" si="242"/>
        <v>4</v>
      </c>
      <c r="JL24" s="646" t="str">
        <f>GrpC!$D$8</f>
        <v>Deutschland</v>
      </c>
      <c r="JM24" s="643"/>
      <c r="JN24" s="643"/>
      <c r="JO24" s="615"/>
      <c r="JP24" s="606" t="str">
        <f t="shared" si="243"/>
        <v/>
      </c>
      <c r="JQ24" s="606" t="str">
        <f>IF((JP24&lt;&gt;""),IF(OR($F24&lt;&gt;$G24,PrSettings!$M$4="●"),(($F24-$G24)=(JM24-JN24))*1,0),"")</f>
        <v/>
      </c>
      <c r="JR24" s="606" t="str">
        <f t="shared" si="244"/>
        <v/>
      </c>
      <c r="JS24" s="606" t="str">
        <f>IF(JP24&lt;&gt;"",IF(ABS($F24-$G24)&gt;=PrSettings!$M$7,(ABS($F24-$G24-JM24+JN24)&lt;=1)*1,IF(AND(JP24,$F24=$G24,$F24&gt;=PrSettings!$M$6),(ABS(JM24-$F24)&lt;=1)*1,IF(AND(JP24,$F24+$G24&gt;=PrSettings!$M$8),(ABS(JM24-$F24)+ABS(JN24-$G24)&lt;=1)*1,""))),"")</f>
        <v/>
      </c>
      <c r="JT24" s="618"/>
      <c r="JV24" s="605">
        <f t="shared" si="21"/>
        <v>17</v>
      </c>
      <c r="JW24" s="646" t="str">
        <f>GrpC!$B$8</f>
        <v>Schweden</v>
      </c>
      <c r="JX24" s="606">
        <f t="shared" si="245"/>
        <v>4</v>
      </c>
      <c r="JY24" s="646" t="str">
        <f>GrpC!$D$8</f>
        <v>Deutschland</v>
      </c>
      <c r="JZ24" s="643"/>
      <c r="KA24" s="643"/>
      <c r="KB24" s="615"/>
      <c r="KC24" s="606" t="str">
        <f t="shared" si="246"/>
        <v/>
      </c>
      <c r="KD24" s="606" t="str">
        <f>IF((KC24&lt;&gt;""),IF(OR($F24&lt;&gt;$G24,PrSettings!$M$4="●"),(($F24-$G24)=(JZ24-KA24))*1,0),"")</f>
        <v/>
      </c>
      <c r="KE24" s="606" t="str">
        <f t="shared" si="247"/>
        <v/>
      </c>
      <c r="KF24" s="606" t="str">
        <f>IF(KC24&lt;&gt;"",IF(ABS($F24-$G24)&gt;=PrSettings!$M$7,(ABS($F24-$G24-JZ24+KA24)&lt;=1)*1,IF(AND(KC24,$F24=$G24,$F24&gt;=PrSettings!$M$6),(ABS(JZ24-$F24)&lt;=1)*1,IF(AND(KC24,$F24+$G24&gt;=PrSettings!$M$8),(ABS(JZ24-$F24)+ABS(KA24-$G24)&lt;=1)*1,""))),"")</f>
        <v/>
      </c>
      <c r="KG24" s="618"/>
      <c r="KI24" s="605">
        <f t="shared" si="22"/>
        <v>17</v>
      </c>
      <c r="KJ24" s="646" t="str">
        <f>GrpC!$B$8</f>
        <v>Schweden</v>
      </c>
      <c r="KK24" s="606">
        <f t="shared" si="248"/>
        <v>4</v>
      </c>
      <c r="KL24" s="646" t="str">
        <f>GrpC!$D$8</f>
        <v>Deutschland</v>
      </c>
      <c r="KM24" s="643"/>
      <c r="KN24" s="643"/>
      <c r="KO24" s="615"/>
      <c r="KP24" s="606" t="str">
        <f t="shared" si="249"/>
        <v/>
      </c>
      <c r="KQ24" s="606" t="str">
        <f>IF((KP24&lt;&gt;""),IF(OR($F24&lt;&gt;$G24,PrSettings!$M$4="●"),(($F24-$G24)=(KM24-KN24))*1,0),"")</f>
        <v/>
      </c>
      <c r="KR24" s="606" t="str">
        <f t="shared" si="250"/>
        <v/>
      </c>
      <c r="KS24" s="606" t="str">
        <f>IF(KP24&lt;&gt;"",IF(ABS($F24-$G24)&gt;=PrSettings!$M$7,(ABS($F24-$G24-KM24+KN24)&lt;=1)*1,IF(AND(KP24,$F24=$G24,$F24&gt;=PrSettings!$M$6),(ABS(KM24-$F24)&lt;=1)*1,IF(AND(KP24,$F24+$G24&gt;=PrSettings!$M$8),(ABS(KM24-$F24)+ABS(KN24-$G24)&lt;=1)*1,""))),"")</f>
        <v/>
      </c>
      <c r="KT24" s="618"/>
      <c r="KV24" s="605">
        <f t="shared" si="23"/>
        <v>17</v>
      </c>
      <c r="KW24" s="646" t="str">
        <f>GrpC!$B$8</f>
        <v>Schweden</v>
      </c>
      <c r="KX24" s="606">
        <f t="shared" si="251"/>
        <v>4</v>
      </c>
      <c r="KY24" s="646" t="str">
        <f>GrpC!$D$8</f>
        <v>Deutschland</v>
      </c>
      <c r="KZ24" s="643"/>
      <c r="LA24" s="643"/>
      <c r="LB24" s="615"/>
      <c r="LC24" s="606" t="str">
        <f t="shared" si="252"/>
        <v/>
      </c>
      <c r="LD24" s="606" t="str">
        <f>IF((LC24&lt;&gt;""),IF(OR($F24&lt;&gt;$G24,PrSettings!$M$4="●"),(($F24-$G24)=(KZ24-LA24))*1,0),"")</f>
        <v/>
      </c>
      <c r="LE24" s="606" t="str">
        <f t="shared" si="253"/>
        <v/>
      </c>
      <c r="LF24" s="606" t="str">
        <f>IF(LC24&lt;&gt;"",IF(ABS($F24-$G24)&gt;=PrSettings!$M$7,(ABS($F24-$G24-KZ24+LA24)&lt;=1)*1,IF(AND(LC24,$F24=$G24,$F24&gt;=PrSettings!$M$6),(ABS(KZ24-$F24)&lt;=1)*1,IF(AND(LC24,$F24+$G24&gt;=PrSettings!$M$8),(ABS(KZ24-$F24)+ABS(LA24-$G24)&lt;=1)*1,""))),"")</f>
        <v/>
      </c>
      <c r="LG24" s="618"/>
      <c r="LI24" s="605">
        <f t="shared" si="24"/>
        <v>17</v>
      </c>
      <c r="LJ24" s="646" t="str">
        <f>GrpC!$B$8</f>
        <v>Schweden</v>
      </c>
      <c r="LK24" s="606">
        <f t="shared" si="254"/>
        <v>4</v>
      </c>
      <c r="LL24" s="646" t="str">
        <f>GrpC!$D$8</f>
        <v>Deutschland</v>
      </c>
      <c r="LM24" s="643"/>
      <c r="LN24" s="643"/>
      <c r="LO24" s="615"/>
      <c r="LP24" s="606" t="str">
        <f t="shared" si="255"/>
        <v/>
      </c>
      <c r="LQ24" s="606" t="str">
        <f>IF((LP24&lt;&gt;""),IF(OR($F24&lt;&gt;$G24,PrSettings!$M$4="●"),(($F24-$G24)=(LM24-LN24))*1,0),"")</f>
        <v/>
      </c>
      <c r="LR24" s="606" t="str">
        <f t="shared" si="256"/>
        <v/>
      </c>
      <c r="LS24" s="606" t="str">
        <f>IF(LP24&lt;&gt;"",IF(ABS($F24-$G24)&gt;=PrSettings!$M$7,(ABS($F24-$G24-LM24+LN24)&lt;=1)*1,IF(AND(LP24,$F24=$G24,$F24&gt;=PrSettings!$M$6),(ABS(LM24-$F24)&lt;=1)*1,IF(AND(LP24,$F24+$G24&gt;=PrSettings!$M$8),(ABS(LM24-$F24)+ABS(LN24-$G24)&lt;=1)*1,""))),"")</f>
        <v/>
      </c>
      <c r="LT24" s="618"/>
      <c r="LV24" s="605">
        <f t="shared" si="25"/>
        <v>17</v>
      </c>
      <c r="LW24" s="646" t="str">
        <f>GrpC!$B$8</f>
        <v>Schweden</v>
      </c>
      <c r="LX24" s="606">
        <f t="shared" si="257"/>
        <v>4</v>
      </c>
      <c r="LY24" s="646" t="str">
        <f>GrpC!$D$8</f>
        <v>Deutschland</v>
      </c>
      <c r="LZ24" s="643"/>
      <c r="MA24" s="643"/>
      <c r="MB24" s="615"/>
      <c r="MC24" s="606" t="str">
        <f t="shared" si="258"/>
        <v/>
      </c>
      <c r="MD24" s="606" t="str">
        <f>IF((MC24&lt;&gt;""),IF(OR($F24&lt;&gt;$G24,PrSettings!$M$4="●"),(($F24-$G24)=(LZ24-MA24))*1,0),"")</f>
        <v/>
      </c>
      <c r="ME24" s="606" t="str">
        <f t="shared" si="259"/>
        <v/>
      </c>
      <c r="MF24" s="606" t="str">
        <f>IF(MC24&lt;&gt;"",IF(ABS($F24-$G24)&gt;=PrSettings!$M$7,(ABS($F24-$G24-LZ24+MA24)&lt;=1)*1,IF(AND(MC24,$F24=$G24,$F24&gt;=PrSettings!$M$6),(ABS(LZ24-$F24)&lt;=1)*1,IF(AND(MC24,$F24+$G24&gt;=PrSettings!$M$8),(ABS(LZ24-$F24)+ABS(MA24-$G24)&lt;=1)*1,""))),"")</f>
        <v/>
      </c>
      <c r="MG24" s="618"/>
    </row>
    <row r="25" spans="2:345" x14ac:dyDescent="0.25">
      <c r="B25" s="605">
        <f>INDEX(Groups!$C$7:$C$25,MATCH(C25,Groups!$D$7:$D$25,0))</f>
        <v>8</v>
      </c>
      <c r="C25" s="646" t="str">
        <f>GrpC!$B$9</f>
        <v>Polen</v>
      </c>
      <c r="D25" s="606">
        <f>INDEX(Groups!$C$7:$C$25,MATCH(E25,Groups!$D$7:$D$25,0))</f>
        <v>15</v>
      </c>
      <c r="E25" s="646" t="str">
        <f>GrpC!$D$9</f>
        <v>Dänemark</v>
      </c>
      <c r="F25" s="649">
        <f>GrpC!$E$9</f>
        <v>3</v>
      </c>
      <c r="G25" s="650">
        <f>GrpC!$G$9</f>
        <v>2</v>
      </c>
      <c r="I25" s="605">
        <f t="shared" si="0"/>
        <v>8</v>
      </c>
      <c r="J25" s="646" t="str">
        <f>GrpC!$B$9</f>
        <v>Polen</v>
      </c>
      <c r="K25" s="606">
        <f t="shared" si="182"/>
        <v>15</v>
      </c>
      <c r="L25" s="646" t="str">
        <f>GrpC!$D$9</f>
        <v>Dänemark</v>
      </c>
      <c r="M25" s="643"/>
      <c r="N25" s="643"/>
      <c r="O25" s="616"/>
      <c r="P25" s="606" t="str">
        <f t="shared" si="183"/>
        <v/>
      </c>
      <c r="Q25" s="606" t="str">
        <f>IF((P25&lt;&gt;""),IF(OR($F25&lt;&gt;$G25,PrSettings!$M$4="●"),(($F25-$G25)=(M25-N25))*1,0),"")</f>
        <v/>
      </c>
      <c r="R25" s="606" t="str">
        <f t="shared" si="184"/>
        <v/>
      </c>
      <c r="S25" s="606" t="str">
        <f>IF(P25&lt;&gt;"",IF(ABS($F25-$G25)&gt;=PrSettings!$M$7,(ABS($F25-$G25-M25+N25)&lt;=1)*1,IF(AND(P25,$F25=$G25,$F25&gt;=PrSettings!$M$6),(ABS(M25-$F25)&lt;=1)*1,IF(AND(P25,$F25+$G25&gt;=PrSettings!$M$8),(ABS(M25-$F25)+ABS(N25-$G25)&lt;=1)*1,""))),"")</f>
        <v/>
      </c>
      <c r="T25" s="619"/>
      <c r="V25" s="605">
        <f t="shared" si="1"/>
        <v>8</v>
      </c>
      <c r="W25" s="646" t="str">
        <f>GrpC!$B$9</f>
        <v>Polen</v>
      </c>
      <c r="X25" s="606">
        <f t="shared" si="185"/>
        <v>15</v>
      </c>
      <c r="Y25" s="646" t="str">
        <f>GrpC!$D$9</f>
        <v>Dänemark</v>
      </c>
      <c r="Z25" s="643"/>
      <c r="AA25" s="643"/>
      <c r="AB25" s="616"/>
      <c r="AC25" s="606" t="str">
        <f t="shared" si="186"/>
        <v/>
      </c>
      <c r="AD25" s="606" t="str">
        <f>IF((AC25&lt;&gt;""),IF(OR($F25&lt;&gt;$G25,PrSettings!$M$4="●"),(($F25-$G25)=(Z25-AA25))*1,0),"")</f>
        <v/>
      </c>
      <c r="AE25" s="606" t="str">
        <f t="shared" si="187"/>
        <v/>
      </c>
      <c r="AF25" s="606" t="str">
        <f>IF(AC25&lt;&gt;"",IF(ABS($F25-$G25)&gt;=PrSettings!$M$7,(ABS($F25-$G25-Z25+AA25)&lt;=1)*1,IF(AND(AC25,$F25=$G25,$F25&gt;=PrSettings!$M$6),(ABS(Z25-$F25)&lt;=1)*1,IF(AND(AC25,$F25+$G25&gt;=PrSettings!$M$8),(ABS(Z25-$F25)+ABS(AA25-$G25)&lt;=1)*1,""))),"")</f>
        <v/>
      </c>
      <c r="AG25" s="619"/>
      <c r="AI25" s="605">
        <f t="shared" si="2"/>
        <v>8</v>
      </c>
      <c r="AJ25" s="646" t="str">
        <f>GrpC!$B$9</f>
        <v>Polen</v>
      </c>
      <c r="AK25" s="606">
        <f t="shared" si="188"/>
        <v>15</v>
      </c>
      <c r="AL25" s="646" t="str">
        <f>GrpC!$D$9</f>
        <v>Dänemark</v>
      </c>
      <c r="AM25" s="643"/>
      <c r="AN25" s="643"/>
      <c r="AO25" s="616"/>
      <c r="AP25" s="606" t="str">
        <f t="shared" si="189"/>
        <v/>
      </c>
      <c r="AQ25" s="606" t="str">
        <f>IF((AP25&lt;&gt;""),IF(OR($F25&lt;&gt;$G25,PrSettings!$M$4="●"),(($F25-$G25)=(AM25-AN25))*1,0),"")</f>
        <v/>
      </c>
      <c r="AR25" s="606" t="str">
        <f t="shared" si="190"/>
        <v/>
      </c>
      <c r="AS25" s="606" t="str">
        <f>IF(AP25&lt;&gt;"",IF(ABS($F25-$G25)&gt;=PrSettings!$M$7,(ABS($F25-$G25-AM25+AN25)&lt;=1)*1,IF(AND(AP25,$F25=$G25,$F25&gt;=PrSettings!$M$6),(ABS(AM25-$F25)&lt;=1)*1,IF(AND(AP25,$F25+$G25&gt;=PrSettings!$M$8),(ABS(AM25-$F25)+ABS(AN25-$G25)&lt;=1)*1,""))),"")</f>
        <v/>
      </c>
      <c r="AT25" s="619"/>
      <c r="AV25" s="605">
        <f t="shared" si="3"/>
        <v>8</v>
      </c>
      <c r="AW25" s="646" t="str">
        <f>GrpC!$B$9</f>
        <v>Polen</v>
      </c>
      <c r="AX25" s="606">
        <f t="shared" si="191"/>
        <v>15</v>
      </c>
      <c r="AY25" s="646" t="str">
        <f>GrpC!$D$9</f>
        <v>Dänemark</v>
      </c>
      <c r="AZ25" s="643"/>
      <c r="BA25" s="643"/>
      <c r="BB25" s="616"/>
      <c r="BC25" s="606" t="str">
        <f t="shared" si="192"/>
        <v/>
      </c>
      <c r="BD25" s="606" t="str">
        <f>IF((BC25&lt;&gt;""),IF(OR($F25&lt;&gt;$G25,PrSettings!$M$4="●"),(($F25-$G25)=(AZ25-BA25))*1,0),"")</f>
        <v/>
      </c>
      <c r="BE25" s="606" t="str">
        <f t="shared" si="193"/>
        <v/>
      </c>
      <c r="BF25" s="606" t="str">
        <f>IF(BC25&lt;&gt;"",IF(ABS($F25-$G25)&gt;=PrSettings!$M$7,(ABS($F25-$G25-AZ25+BA25)&lt;=1)*1,IF(AND(BC25,$F25=$G25,$F25&gt;=PrSettings!$M$6),(ABS(AZ25-$F25)&lt;=1)*1,IF(AND(BC25,$F25+$G25&gt;=PrSettings!$M$8),(ABS(AZ25-$F25)+ABS(BA25-$G25)&lt;=1)*1,""))),"")</f>
        <v/>
      </c>
      <c r="BG25" s="619"/>
      <c r="BI25" s="605">
        <f t="shared" si="4"/>
        <v>8</v>
      </c>
      <c r="BJ25" s="646" t="str">
        <f>GrpC!$B$9</f>
        <v>Polen</v>
      </c>
      <c r="BK25" s="606">
        <f t="shared" si="194"/>
        <v>15</v>
      </c>
      <c r="BL25" s="646" t="str">
        <f>GrpC!$D$9</f>
        <v>Dänemark</v>
      </c>
      <c r="BM25" s="643"/>
      <c r="BN25" s="643"/>
      <c r="BO25" s="616"/>
      <c r="BP25" s="606" t="str">
        <f t="shared" si="195"/>
        <v/>
      </c>
      <c r="BQ25" s="606" t="str">
        <f>IF((BP25&lt;&gt;""),IF(OR($F25&lt;&gt;$G25,PrSettings!$M$4="●"),(($F25-$G25)=(BM25-BN25))*1,0),"")</f>
        <v/>
      </c>
      <c r="BR25" s="606" t="str">
        <f t="shared" si="196"/>
        <v/>
      </c>
      <c r="BS25" s="606" t="str">
        <f>IF(BP25&lt;&gt;"",IF(ABS($F25-$G25)&gt;=PrSettings!$M$7,(ABS($F25-$G25-BM25+BN25)&lt;=1)*1,IF(AND(BP25,$F25=$G25,$F25&gt;=PrSettings!$M$6),(ABS(BM25-$F25)&lt;=1)*1,IF(AND(BP25,$F25+$G25&gt;=PrSettings!$M$8),(ABS(BM25-$F25)+ABS(BN25-$G25)&lt;=1)*1,""))),"")</f>
        <v/>
      </c>
      <c r="BT25" s="619"/>
      <c r="BV25" s="605">
        <f t="shared" si="5"/>
        <v>8</v>
      </c>
      <c r="BW25" s="646" t="str">
        <f>GrpC!$B$9</f>
        <v>Polen</v>
      </c>
      <c r="BX25" s="606">
        <f t="shared" si="197"/>
        <v>15</v>
      </c>
      <c r="BY25" s="646" t="str">
        <f>GrpC!$D$9</f>
        <v>Dänemark</v>
      </c>
      <c r="BZ25" s="643"/>
      <c r="CA25" s="643"/>
      <c r="CB25" s="616"/>
      <c r="CC25" s="606" t="str">
        <f t="shared" si="198"/>
        <v/>
      </c>
      <c r="CD25" s="606" t="str">
        <f>IF((CC25&lt;&gt;""),IF(OR($F25&lt;&gt;$G25,PrSettings!$M$4="●"),(($F25-$G25)=(BZ25-CA25))*1,0),"")</f>
        <v/>
      </c>
      <c r="CE25" s="606" t="str">
        <f t="shared" si="199"/>
        <v/>
      </c>
      <c r="CF25" s="606" t="str">
        <f>IF(CC25&lt;&gt;"",IF(ABS($F25-$G25)&gt;=PrSettings!$M$7,(ABS($F25-$G25-BZ25+CA25)&lt;=1)*1,IF(AND(CC25,$F25=$G25,$F25&gt;=PrSettings!$M$6),(ABS(BZ25-$F25)&lt;=1)*1,IF(AND(CC25,$F25+$G25&gt;=PrSettings!$M$8),(ABS(BZ25-$F25)+ABS(CA25-$G25)&lt;=1)*1,""))),"")</f>
        <v/>
      </c>
      <c r="CG25" s="619"/>
      <c r="CI25" s="605">
        <f t="shared" si="6"/>
        <v>8</v>
      </c>
      <c r="CJ25" s="646" t="str">
        <f>GrpC!$B$9</f>
        <v>Polen</v>
      </c>
      <c r="CK25" s="606">
        <f t="shared" si="200"/>
        <v>15</v>
      </c>
      <c r="CL25" s="646" t="str">
        <f>GrpC!$D$9</f>
        <v>Dänemark</v>
      </c>
      <c r="CM25" s="643"/>
      <c r="CN25" s="643"/>
      <c r="CO25" s="616"/>
      <c r="CP25" s="606" t="str">
        <f t="shared" si="201"/>
        <v/>
      </c>
      <c r="CQ25" s="606" t="str">
        <f>IF((CP25&lt;&gt;""),IF(OR($F25&lt;&gt;$G25,PrSettings!$M$4="●"),(($F25-$G25)=(CM25-CN25))*1,0),"")</f>
        <v/>
      </c>
      <c r="CR25" s="606" t="str">
        <f t="shared" si="202"/>
        <v/>
      </c>
      <c r="CS25" s="606" t="str">
        <f>IF(CP25&lt;&gt;"",IF(ABS($F25-$G25)&gt;=PrSettings!$M$7,(ABS($F25-$G25-CM25+CN25)&lt;=1)*1,IF(AND(CP25,$F25=$G25,$F25&gt;=PrSettings!$M$6),(ABS(CM25-$F25)&lt;=1)*1,IF(AND(CP25,$F25+$G25&gt;=PrSettings!$M$8),(ABS(CM25-$F25)+ABS(CN25-$G25)&lt;=1)*1,""))),"")</f>
        <v/>
      </c>
      <c r="CT25" s="619"/>
      <c r="CV25" s="605">
        <f t="shared" si="7"/>
        <v>8</v>
      </c>
      <c r="CW25" s="646" t="str">
        <f>GrpC!$B$9</f>
        <v>Polen</v>
      </c>
      <c r="CX25" s="606">
        <f t="shared" si="203"/>
        <v>15</v>
      </c>
      <c r="CY25" s="646" t="str">
        <f>GrpC!$D$9</f>
        <v>Dänemark</v>
      </c>
      <c r="CZ25" s="643"/>
      <c r="DA25" s="643"/>
      <c r="DB25" s="616"/>
      <c r="DC25" s="606" t="str">
        <f t="shared" si="204"/>
        <v/>
      </c>
      <c r="DD25" s="606" t="str">
        <f>IF((DC25&lt;&gt;""),IF(OR($F25&lt;&gt;$G25,PrSettings!$M$4="●"),(($F25-$G25)=(CZ25-DA25))*1,0),"")</f>
        <v/>
      </c>
      <c r="DE25" s="606" t="str">
        <f t="shared" si="205"/>
        <v/>
      </c>
      <c r="DF25" s="606" t="str">
        <f>IF(DC25&lt;&gt;"",IF(ABS($F25-$G25)&gt;=PrSettings!$M$7,(ABS($F25-$G25-CZ25+DA25)&lt;=1)*1,IF(AND(DC25,$F25=$G25,$F25&gt;=PrSettings!$M$6),(ABS(CZ25-$F25)&lt;=1)*1,IF(AND(DC25,$F25+$G25&gt;=PrSettings!$M$8),(ABS(CZ25-$F25)+ABS(DA25-$G25)&lt;=1)*1,""))),"")</f>
        <v/>
      </c>
      <c r="DG25" s="619"/>
      <c r="DI25" s="605">
        <f t="shared" si="8"/>
        <v>8</v>
      </c>
      <c r="DJ25" s="646" t="str">
        <f>GrpC!$B$9</f>
        <v>Polen</v>
      </c>
      <c r="DK25" s="606">
        <f t="shared" si="206"/>
        <v>15</v>
      </c>
      <c r="DL25" s="646" t="str">
        <f>GrpC!$D$9</f>
        <v>Dänemark</v>
      </c>
      <c r="DM25" s="643"/>
      <c r="DN25" s="643"/>
      <c r="DO25" s="616"/>
      <c r="DP25" s="606" t="str">
        <f t="shared" si="207"/>
        <v/>
      </c>
      <c r="DQ25" s="606" t="str">
        <f>IF((DP25&lt;&gt;""),IF(OR($F25&lt;&gt;$G25,PrSettings!$M$4="●"),(($F25-$G25)=(DM25-DN25))*1,0),"")</f>
        <v/>
      </c>
      <c r="DR25" s="606" t="str">
        <f t="shared" si="208"/>
        <v/>
      </c>
      <c r="DS25" s="606" t="str">
        <f>IF(DP25&lt;&gt;"",IF(ABS($F25-$G25)&gt;=PrSettings!$M$7,(ABS($F25-$G25-DM25+DN25)&lt;=1)*1,IF(AND(DP25,$F25=$G25,$F25&gt;=PrSettings!$M$6),(ABS(DM25-$F25)&lt;=1)*1,IF(AND(DP25,$F25+$G25&gt;=PrSettings!$M$8),(ABS(DM25-$F25)+ABS(DN25-$G25)&lt;=1)*1,""))),"")</f>
        <v/>
      </c>
      <c r="DT25" s="619"/>
      <c r="DV25" s="605">
        <f t="shared" si="9"/>
        <v>8</v>
      </c>
      <c r="DW25" s="646" t="str">
        <f>GrpC!$B$9</f>
        <v>Polen</v>
      </c>
      <c r="DX25" s="606">
        <f t="shared" si="209"/>
        <v>15</v>
      </c>
      <c r="DY25" s="646" t="str">
        <f>GrpC!$D$9</f>
        <v>Dänemark</v>
      </c>
      <c r="DZ25" s="643"/>
      <c r="EA25" s="643"/>
      <c r="EB25" s="616"/>
      <c r="EC25" s="606" t="str">
        <f t="shared" si="210"/>
        <v/>
      </c>
      <c r="ED25" s="606" t="str">
        <f>IF((EC25&lt;&gt;""),IF(OR($F25&lt;&gt;$G25,PrSettings!$M$4="●"),(($F25-$G25)=(DZ25-EA25))*1,0),"")</f>
        <v/>
      </c>
      <c r="EE25" s="606" t="str">
        <f t="shared" si="211"/>
        <v/>
      </c>
      <c r="EF25" s="606" t="str">
        <f>IF(EC25&lt;&gt;"",IF(ABS($F25-$G25)&gt;=PrSettings!$M$7,(ABS($F25-$G25-DZ25+EA25)&lt;=1)*1,IF(AND(EC25,$F25=$G25,$F25&gt;=PrSettings!$M$6),(ABS(DZ25-$F25)&lt;=1)*1,IF(AND(EC25,$F25+$G25&gt;=PrSettings!$M$8),(ABS(DZ25-$F25)+ABS(EA25-$G25)&lt;=1)*1,""))),"")</f>
        <v/>
      </c>
      <c r="EG25" s="619"/>
      <c r="EI25" s="605">
        <f t="shared" si="10"/>
        <v>8</v>
      </c>
      <c r="EJ25" s="646" t="str">
        <f>GrpC!$B$9</f>
        <v>Polen</v>
      </c>
      <c r="EK25" s="606">
        <f t="shared" si="212"/>
        <v>15</v>
      </c>
      <c r="EL25" s="646" t="str">
        <f>GrpC!$D$9</f>
        <v>Dänemark</v>
      </c>
      <c r="EM25" s="643"/>
      <c r="EN25" s="643"/>
      <c r="EO25" s="616"/>
      <c r="EP25" s="606" t="str">
        <f t="shared" si="213"/>
        <v/>
      </c>
      <c r="EQ25" s="606" t="str">
        <f>IF((EP25&lt;&gt;""),IF(OR($F25&lt;&gt;$G25,PrSettings!$M$4="●"),(($F25-$G25)=(EM25-EN25))*1,0),"")</f>
        <v/>
      </c>
      <c r="ER25" s="606" t="str">
        <f t="shared" si="214"/>
        <v/>
      </c>
      <c r="ES25" s="606" t="str">
        <f>IF(EP25&lt;&gt;"",IF(ABS($F25-$G25)&gt;=PrSettings!$M$7,(ABS($F25-$G25-EM25+EN25)&lt;=1)*1,IF(AND(EP25,$F25=$G25,$F25&gt;=PrSettings!$M$6),(ABS(EM25-$F25)&lt;=1)*1,IF(AND(EP25,$F25+$G25&gt;=PrSettings!$M$8),(ABS(EM25-$F25)+ABS(EN25-$G25)&lt;=1)*1,""))),"")</f>
        <v/>
      </c>
      <c r="ET25" s="619"/>
      <c r="EV25" s="605">
        <f t="shared" si="11"/>
        <v>8</v>
      </c>
      <c r="EW25" s="646" t="str">
        <f>GrpC!$B$9</f>
        <v>Polen</v>
      </c>
      <c r="EX25" s="606">
        <f t="shared" si="215"/>
        <v>15</v>
      </c>
      <c r="EY25" s="646" t="str">
        <f>GrpC!$D$9</f>
        <v>Dänemark</v>
      </c>
      <c r="EZ25" s="643"/>
      <c r="FA25" s="643"/>
      <c r="FB25" s="616"/>
      <c r="FC25" s="606" t="str">
        <f t="shared" si="216"/>
        <v/>
      </c>
      <c r="FD25" s="606" t="str">
        <f>IF((FC25&lt;&gt;""),IF(OR($F25&lt;&gt;$G25,PrSettings!$M$4="●"),(($F25-$G25)=(EZ25-FA25))*1,0),"")</f>
        <v/>
      </c>
      <c r="FE25" s="606" t="str">
        <f t="shared" si="217"/>
        <v/>
      </c>
      <c r="FF25" s="606" t="str">
        <f>IF(FC25&lt;&gt;"",IF(ABS($F25-$G25)&gt;=PrSettings!$M$7,(ABS($F25-$G25-EZ25+FA25)&lt;=1)*1,IF(AND(FC25,$F25=$G25,$F25&gt;=PrSettings!$M$6),(ABS(EZ25-$F25)&lt;=1)*1,IF(AND(FC25,$F25+$G25&gt;=PrSettings!$M$8),(ABS(EZ25-$F25)+ABS(FA25-$G25)&lt;=1)*1,""))),"")</f>
        <v/>
      </c>
      <c r="FG25" s="619"/>
      <c r="FI25" s="605">
        <f t="shared" si="12"/>
        <v>8</v>
      </c>
      <c r="FJ25" s="646" t="str">
        <f>GrpC!$B$9</f>
        <v>Polen</v>
      </c>
      <c r="FK25" s="606">
        <f t="shared" si="218"/>
        <v>15</v>
      </c>
      <c r="FL25" s="646" t="str">
        <f>GrpC!$D$9</f>
        <v>Dänemark</v>
      </c>
      <c r="FM25" s="643"/>
      <c r="FN25" s="643"/>
      <c r="FO25" s="616"/>
      <c r="FP25" s="606" t="str">
        <f t="shared" si="219"/>
        <v/>
      </c>
      <c r="FQ25" s="606" t="str">
        <f>IF((FP25&lt;&gt;""),IF(OR($F25&lt;&gt;$G25,PrSettings!$M$4="●"),(($F25-$G25)=(FM25-FN25))*1,0),"")</f>
        <v/>
      </c>
      <c r="FR25" s="606" t="str">
        <f t="shared" si="220"/>
        <v/>
      </c>
      <c r="FS25" s="606" t="str">
        <f>IF(FP25&lt;&gt;"",IF(ABS($F25-$G25)&gt;=PrSettings!$M$7,(ABS($F25-$G25-FM25+FN25)&lt;=1)*1,IF(AND(FP25,$F25=$G25,$F25&gt;=PrSettings!$M$6),(ABS(FM25-$F25)&lt;=1)*1,IF(AND(FP25,$F25+$G25&gt;=PrSettings!$M$8),(ABS(FM25-$F25)+ABS(FN25-$G25)&lt;=1)*1,""))),"")</f>
        <v/>
      </c>
      <c r="FT25" s="619"/>
      <c r="FV25" s="605">
        <f t="shared" si="13"/>
        <v>8</v>
      </c>
      <c r="FW25" s="646" t="str">
        <f>GrpC!$B$9</f>
        <v>Polen</v>
      </c>
      <c r="FX25" s="606">
        <f t="shared" si="221"/>
        <v>15</v>
      </c>
      <c r="FY25" s="646" t="str">
        <f>GrpC!$D$9</f>
        <v>Dänemark</v>
      </c>
      <c r="FZ25" s="643"/>
      <c r="GA25" s="643"/>
      <c r="GB25" s="616"/>
      <c r="GC25" s="606" t="str">
        <f t="shared" si="222"/>
        <v/>
      </c>
      <c r="GD25" s="606" t="str">
        <f>IF((GC25&lt;&gt;""),IF(OR($F25&lt;&gt;$G25,PrSettings!$M$4="●"),(($F25-$G25)=(FZ25-GA25))*1,0),"")</f>
        <v/>
      </c>
      <c r="GE25" s="606" t="str">
        <f t="shared" si="223"/>
        <v/>
      </c>
      <c r="GF25" s="606" t="str">
        <f>IF(GC25&lt;&gt;"",IF(ABS($F25-$G25)&gt;=PrSettings!$M$7,(ABS($F25-$G25-FZ25+GA25)&lt;=1)*1,IF(AND(GC25,$F25=$G25,$F25&gt;=PrSettings!$M$6),(ABS(FZ25-$F25)&lt;=1)*1,IF(AND(GC25,$F25+$G25&gt;=PrSettings!$M$8),(ABS(FZ25-$F25)+ABS(GA25-$G25)&lt;=1)*1,""))),"")</f>
        <v/>
      </c>
      <c r="GG25" s="619"/>
      <c r="GI25" s="605">
        <f t="shared" si="14"/>
        <v>8</v>
      </c>
      <c r="GJ25" s="646" t="str">
        <f>GrpC!$B$9</f>
        <v>Polen</v>
      </c>
      <c r="GK25" s="606">
        <f t="shared" si="224"/>
        <v>15</v>
      </c>
      <c r="GL25" s="646" t="str">
        <f>GrpC!$D$9</f>
        <v>Dänemark</v>
      </c>
      <c r="GM25" s="643"/>
      <c r="GN25" s="643"/>
      <c r="GO25" s="616"/>
      <c r="GP25" s="606" t="str">
        <f t="shared" si="225"/>
        <v/>
      </c>
      <c r="GQ25" s="606" t="str">
        <f>IF((GP25&lt;&gt;""),IF(OR($F25&lt;&gt;$G25,PrSettings!$M$4="●"),(($F25-$G25)=(GM25-GN25))*1,0),"")</f>
        <v/>
      </c>
      <c r="GR25" s="606" t="str">
        <f t="shared" si="226"/>
        <v/>
      </c>
      <c r="GS25" s="606" t="str">
        <f>IF(GP25&lt;&gt;"",IF(ABS($F25-$G25)&gt;=PrSettings!$M$7,(ABS($F25-$G25-GM25+GN25)&lt;=1)*1,IF(AND(GP25,$F25=$G25,$F25&gt;=PrSettings!$M$6),(ABS(GM25-$F25)&lt;=1)*1,IF(AND(GP25,$F25+$G25&gt;=PrSettings!$M$8),(ABS(GM25-$F25)+ABS(GN25-$G25)&lt;=1)*1,""))),"")</f>
        <v/>
      </c>
      <c r="GT25" s="619"/>
      <c r="GV25" s="605">
        <f t="shared" si="15"/>
        <v>8</v>
      </c>
      <c r="GW25" s="646" t="str">
        <f>GrpC!$B$9</f>
        <v>Polen</v>
      </c>
      <c r="GX25" s="606">
        <f t="shared" si="227"/>
        <v>15</v>
      </c>
      <c r="GY25" s="646" t="str">
        <f>GrpC!$D$9</f>
        <v>Dänemark</v>
      </c>
      <c r="GZ25" s="643"/>
      <c r="HA25" s="643"/>
      <c r="HB25" s="616"/>
      <c r="HC25" s="606" t="str">
        <f t="shared" si="228"/>
        <v/>
      </c>
      <c r="HD25" s="606" t="str">
        <f>IF((HC25&lt;&gt;""),IF(OR($F25&lt;&gt;$G25,PrSettings!$M$4="●"),(($F25-$G25)=(GZ25-HA25))*1,0),"")</f>
        <v/>
      </c>
      <c r="HE25" s="606" t="str">
        <f t="shared" si="229"/>
        <v/>
      </c>
      <c r="HF25" s="606" t="str">
        <f>IF(HC25&lt;&gt;"",IF(ABS($F25-$G25)&gt;=PrSettings!$M$7,(ABS($F25-$G25-GZ25+HA25)&lt;=1)*1,IF(AND(HC25,$F25=$G25,$F25&gt;=PrSettings!$M$6),(ABS(GZ25-$F25)&lt;=1)*1,IF(AND(HC25,$F25+$G25&gt;=PrSettings!$M$8),(ABS(GZ25-$F25)+ABS(HA25-$G25)&lt;=1)*1,""))),"")</f>
        <v/>
      </c>
      <c r="HG25" s="619"/>
      <c r="HI25" s="605">
        <f t="shared" si="16"/>
        <v>8</v>
      </c>
      <c r="HJ25" s="646" t="str">
        <f>GrpC!$B$9</f>
        <v>Polen</v>
      </c>
      <c r="HK25" s="606">
        <f t="shared" si="230"/>
        <v>15</v>
      </c>
      <c r="HL25" s="646" t="str">
        <f>GrpC!$D$9</f>
        <v>Dänemark</v>
      </c>
      <c r="HM25" s="643"/>
      <c r="HN25" s="643"/>
      <c r="HO25" s="616"/>
      <c r="HP25" s="606" t="str">
        <f t="shared" si="231"/>
        <v/>
      </c>
      <c r="HQ25" s="606" t="str">
        <f>IF((HP25&lt;&gt;""),IF(OR($F25&lt;&gt;$G25,PrSettings!$M$4="●"),(($F25-$G25)=(HM25-HN25))*1,0),"")</f>
        <v/>
      </c>
      <c r="HR25" s="606" t="str">
        <f t="shared" si="232"/>
        <v/>
      </c>
      <c r="HS25" s="606" t="str">
        <f>IF(HP25&lt;&gt;"",IF(ABS($F25-$G25)&gt;=PrSettings!$M$7,(ABS($F25-$G25-HM25+HN25)&lt;=1)*1,IF(AND(HP25,$F25=$G25,$F25&gt;=PrSettings!$M$6),(ABS(HM25-$F25)&lt;=1)*1,IF(AND(HP25,$F25+$G25&gt;=PrSettings!$M$8),(ABS(HM25-$F25)+ABS(HN25-$G25)&lt;=1)*1,""))),"")</f>
        <v/>
      </c>
      <c r="HT25" s="619"/>
      <c r="HV25" s="605">
        <f t="shared" si="17"/>
        <v>8</v>
      </c>
      <c r="HW25" s="646" t="str">
        <f>GrpC!$B$9</f>
        <v>Polen</v>
      </c>
      <c r="HX25" s="606">
        <f t="shared" si="233"/>
        <v>15</v>
      </c>
      <c r="HY25" s="646" t="str">
        <f>GrpC!$D$9</f>
        <v>Dänemark</v>
      </c>
      <c r="HZ25" s="643"/>
      <c r="IA25" s="643"/>
      <c r="IB25" s="616"/>
      <c r="IC25" s="606" t="str">
        <f t="shared" si="234"/>
        <v/>
      </c>
      <c r="ID25" s="606" t="str">
        <f>IF((IC25&lt;&gt;""),IF(OR($F25&lt;&gt;$G25,PrSettings!$M$4="●"),(($F25-$G25)=(HZ25-IA25))*1,0),"")</f>
        <v/>
      </c>
      <c r="IE25" s="606" t="str">
        <f t="shared" si="235"/>
        <v/>
      </c>
      <c r="IF25" s="606" t="str">
        <f>IF(IC25&lt;&gt;"",IF(ABS($F25-$G25)&gt;=PrSettings!$M$7,(ABS($F25-$G25-HZ25+IA25)&lt;=1)*1,IF(AND(IC25,$F25=$G25,$F25&gt;=PrSettings!$M$6),(ABS(HZ25-$F25)&lt;=1)*1,IF(AND(IC25,$F25+$G25&gt;=PrSettings!$M$8),(ABS(HZ25-$F25)+ABS(IA25-$G25)&lt;=1)*1,""))),"")</f>
        <v/>
      </c>
      <c r="IG25" s="619"/>
      <c r="II25" s="605">
        <f t="shared" si="18"/>
        <v>8</v>
      </c>
      <c r="IJ25" s="646" t="str">
        <f>GrpC!$B$9</f>
        <v>Polen</v>
      </c>
      <c r="IK25" s="606">
        <f t="shared" si="236"/>
        <v>15</v>
      </c>
      <c r="IL25" s="646" t="str">
        <f>GrpC!$D$9</f>
        <v>Dänemark</v>
      </c>
      <c r="IM25" s="643"/>
      <c r="IN25" s="643"/>
      <c r="IO25" s="616"/>
      <c r="IP25" s="606" t="str">
        <f t="shared" si="237"/>
        <v/>
      </c>
      <c r="IQ25" s="606" t="str">
        <f>IF((IP25&lt;&gt;""),IF(OR($F25&lt;&gt;$G25,PrSettings!$M$4="●"),(($F25-$G25)=(IM25-IN25))*1,0),"")</f>
        <v/>
      </c>
      <c r="IR25" s="606" t="str">
        <f t="shared" si="238"/>
        <v/>
      </c>
      <c r="IS25" s="606" t="str">
        <f>IF(IP25&lt;&gt;"",IF(ABS($F25-$G25)&gt;=PrSettings!$M$7,(ABS($F25-$G25-IM25+IN25)&lt;=1)*1,IF(AND(IP25,$F25=$G25,$F25&gt;=PrSettings!$M$6),(ABS(IM25-$F25)&lt;=1)*1,IF(AND(IP25,$F25+$G25&gt;=PrSettings!$M$8),(ABS(IM25-$F25)+ABS(IN25-$G25)&lt;=1)*1,""))),"")</f>
        <v/>
      </c>
      <c r="IT25" s="619"/>
      <c r="IV25" s="605">
        <f t="shared" si="19"/>
        <v>8</v>
      </c>
      <c r="IW25" s="646" t="str">
        <f>GrpC!$B$9</f>
        <v>Polen</v>
      </c>
      <c r="IX25" s="606">
        <f t="shared" si="239"/>
        <v>15</v>
      </c>
      <c r="IY25" s="646" t="str">
        <f>GrpC!$D$9</f>
        <v>Dänemark</v>
      </c>
      <c r="IZ25" s="643"/>
      <c r="JA25" s="643"/>
      <c r="JB25" s="616"/>
      <c r="JC25" s="606" t="str">
        <f t="shared" si="240"/>
        <v/>
      </c>
      <c r="JD25" s="606" t="str">
        <f>IF((JC25&lt;&gt;""),IF(OR($F25&lt;&gt;$G25,PrSettings!$M$4="●"),(($F25-$G25)=(IZ25-JA25))*1,0),"")</f>
        <v/>
      </c>
      <c r="JE25" s="606" t="str">
        <f t="shared" si="241"/>
        <v/>
      </c>
      <c r="JF25" s="606" t="str">
        <f>IF(JC25&lt;&gt;"",IF(ABS($F25-$G25)&gt;=PrSettings!$M$7,(ABS($F25-$G25-IZ25+JA25)&lt;=1)*1,IF(AND(JC25,$F25=$G25,$F25&gt;=PrSettings!$M$6),(ABS(IZ25-$F25)&lt;=1)*1,IF(AND(JC25,$F25+$G25&gt;=PrSettings!$M$8),(ABS(IZ25-$F25)+ABS(JA25-$G25)&lt;=1)*1,""))),"")</f>
        <v/>
      </c>
      <c r="JG25" s="619"/>
      <c r="JI25" s="605">
        <f t="shared" si="20"/>
        <v>8</v>
      </c>
      <c r="JJ25" s="646" t="str">
        <f>GrpC!$B$9</f>
        <v>Polen</v>
      </c>
      <c r="JK25" s="606">
        <f t="shared" si="242"/>
        <v>15</v>
      </c>
      <c r="JL25" s="646" t="str">
        <f>GrpC!$D$9</f>
        <v>Dänemark</v>
      </c>
      <c r="JM25" s="643"/>
      <c r="JN25" s="643"/>
      <c r="JO25" s="616"/>
      <c r="JP25" s="606" t="str">
        <f t="shared" si="243"/>
        <v/>
      </c>
      <c r="JQ25" s="606" t="str">
        <f>IF((JP25&lt;&gt;""),IF(OR($F25&lt;&gt;$G25,PrSettings!$M$4="●"),(($F25-$G25)=(JM25-JN25))*1,0),"")</f>
        <v/>
      </c>
      <c r="JR25" s="606" t="str">
        <f t="shared" si="244"/>
        <v/>
      </c>
      <c r="JS25" s="606" t="str">
        <f>IF(JP25&lt;&gt;"",IF(ABS($F25-$G25)&gt;=PrSettings!$M$7,(ABS($F25-$G25-JM25+JN25)&lt;=1)*1,IF(AND(JP25,$F25=$G25,$F25&gt;=PrSettings!$M$6),(ABS(JM25-$F25)&lt;=1)*1,IF(AND(JP25,$F25+$G25&gt;=PrSettings!$M$8),(ABS(JM25-$F25)+ABS(JN25-$G25)&lt;=1)*1,""))),"")</f>
        <v/>
      </c>
      <c r="JT25" s="619"/>
      <c r="JV25" s="605">
        <f t="shared" si="21"/>
        <v>8</v>
      </c>
      <c r="JW25" s="646" t="str">
        <f>GrpC!$B$9</f>
        <v>Polen</v>
      </c>
      <c r="JX25" s="606">
        <f t="shared" si="245"/>
        <v>15</v>
      </c>
      <c r="JY25" s="646" t="str">
        <f>GrpC!$D$9</f>
        <v>Dänemark</v>
      </c>
      <c r="JZ25" s="643"/>
      <c r="KA25" s="643"/>
      <c r="KB25" s="616"/>
      <c r="KC25" s="606" t="str">
        <f t="shared" si="246"/>
        <v/>
      </c>
      <c r="KD25" s="606" t="str">
        <f>IF((KC25&lt;&gt;""),IF(OR($F25&lt;&gt;$G25,PrSettings!$M$4="●"),(($F25-$G25)=(JZ25-KA25))*1,0),"")</f>
        <v/>
      </c>
      <c r="KE25" s="606" t="str">
        <f t="shared" si="247"/>
        <v/>
      </c>
      <c r="KF25" s="606" t="str">
        <f>IF(KC25&lt;&gt;"",IF(ABS($F25-$G25)&gt;=PrSettings!$M$7,(ABS($F25-$G25-JZ25+KA25)&lt;=1)*1,IF(AND(KC25,$F25=$G25,$F25&gt;=PrSettings!$M$6),(ABS(JZ25-$F25)&lt;=1)*1,IF(AND(KC25,$F25+$G25&gt;=PrSettings!$M$8),(ABS(JZ25-$F25)+ABS(KA25-$G25)&lt;=1)*1,""))),"")</f>
        <v/>
      </c>
      <c r="KG25" s="619"/>
      <c r="KI25" s="605">
        <f t="shared" si="22"/>
        <v>8</v>
      </c>
      <c r="KJ25" s="646" t="str">
        <f>GrpC!$B$9</f>
        <v>Polen</v>
      </c>
      <c r="KK25" s="606">
        <f t="shared" si="248"/>
        <v>15</v>
      </c>
      <c r="KL25" s="646" t="str">
        <f>GrpC!$D$9</f>
        <v>Dänemark</v>
      </c>
      <c r="KM25" s="643"/>
      <c r="KN25" s="643"/>
      <c r="KO25" s="616"/>
      <c r="KP25" s="606" t="str">
        <f t="shared" si="249"/>
        <v/>
      </c>
      <c r="KQ25" s="606" t="str">
        <f>IF((KP25&lt;&gt;""),IF(OR($F25&lt;&gt;$G25,PrSettings!$M$4="●"),(($F25-$G25)=(KM25-KN25))*1,0),"")</f>
        <v/>
      </c>
      <c r="KR25" s="606" t="str">
        <f t="shared" si="250"/>
        <v/>
      </c>
      <c r="KS25" s="606" t="str">
        <f>IF(KP25&lt;&gt;"",IF(ABS($F25-$G25)&gt;=PrSettings!$M$7,(ABS($F25-$G25-KM25+KN25)&lt;=1)*1,IF(AND(KP25,$F25=$G25,$F25&gt;=PrSettings!$M$6),(ABS(KM25-$F25)&lt;=1)*1,IF(AND(KP25,$F25+$G25&gt;=PrSettings!$M$8),(ABS(KM25-$F25)+ABS(KN25-$G25)&lt;=1)*1,""))),"")</f>
        <v/>
      </c>
      <c r="KT25" s="619"/>
      <c r="KV25" s="605">
        <f t="shared" si="23"/>
        <v>8</v>
      </c>
      <c r="KW25" s="646" t="str">
        <f>GrpC!$B$9</f>
        <v>Polen</v>
      </c>
      <c r="KX25" s="606">
        <f t="shared" si="251"/>
        <v>15</v>
      </c>
      <c r="KY25" s="646" t="str">
        <f>GrpC!$D$9</f>
        <v>Dänemark</v>
      </c>
      <c r="KZ25" s="643"/>
      <c r="LA25" s="643"/>
      <c r="LB25" s="616"/>
      <c r="LC25" s="606" t="str">
        <f t="shared" si="252"/>
        <v/>
      </c>
      <c r="LD25" s="606" t="str">
        <f>IF((LC25&lt;&gt;""),IF(OR($F25&lt;&gt;$G25,PrSettings!$M$4="●"),(($F25-$G25)=(KZ25-LA25))*1,0),"")</f>
        <v/>
      </c>
      <c r="LE25" s="606" t="str">
        <f t="shared" si="253"/>
        <v/>
      </c>
      <c r="LF25" s="606" t="str">
        <f>IF(LC25&lt;&gt;"",IF(ABS($F25-$G25)&gt;=PrSettings!$M$7,(ABS($F25-$G25-KZ25+LA25)&lt;=1)*1,IF(AND(LC25,$F25=$G25,$F25&gt;=PrSettings!$M$6),(ABS(KZ25-$F25)&lt;=1)*1,IF(AND(LC25,$F25+$G25&gt;=PrSettings!$M$8),(ABS(KZ25-$F25)+ABS(LA25-$G25)&lt;=1)*1,""))),"")</f>
        <v/>
      </c>
      <c r="LG25" s="619"/>
      <c r="LI25" s="605">
        <f t="shared" si="24"/>
        <v>8</v>
      </c>
      <c r="LJ25" s="646" t="str">
        <f>GrpC!$B$9</f>
        <v>Polen</v>
      </c>
      <c r="LK25" s="606">
        <f t="shared" si="254"/>
        <v>15</v>
      </c>
      <c r="LL25" s="646" t="str">
        <f>GrpC!$D$9</f>
        <v>Dänemark</v>
      </c>
      <c r="LM25" s="643"/>
      <c r="LN25" s="643"/>
      <c r="LO25" s="616"/>
      <c r="LP25" s="606" t="str">
        <f t="shared" si="255"/>
        <v/>
      </c>
      <c r="LQ25" s="606" t="str">
        <f>IF((LP25&lt;&gt;""),IF(OR($F25&lt;&gt;$G25,PrSettings!$M$4="●"),(($F25-$G25)=(LM25-LN25))*1,0),"")</f>
        <v/>
      </c>
      <c r="LR25" s="606" t="str">
        <f t="shared" si="256"/>
        <v/>
      </c>
      <c r="LS25" s="606" t="str">
        <f>IF(LP25&lt;&gt;"",IF(ABS($F25-$G25)&gt;=PrSettings!$M$7,(ABS($F25-$G25-LM25+LN25)&lt;=1)*1,IF(AND(LP25,$F25=$G25,$F25&gt;=PrSettings!$M$6),(ABS(LM25-$F25)&lt;=1)*1,IF(AND(LP25,$F25+$G25&gt;=PrSettings!$M$8),(ABS(LM25-$F25)+ABS(LN25-$G25)&lt;=1)*1,""))),"")</f>
        <v/>
      </c>
      <c r="LT25" s="619"/>
      <c r="LV25" s="605">
        <f t="shared" si="25"/>
        <v>8</v>
      </c>
      <c r="LW25" s="646" t="str">
        <f>GrpC!$B$9</f>
        <v>Polen</v>
      </c>
      <c r="LX25" s="606">
        <f t="shared" si="257"/>
        <v>15</v>
      </c>
      <c r="LY25" s="646" t="str">
        <f>GrpC!$D$9</f>
        <v>Dänemark</v>
      </c>
      <c r="LZ25" s="643"/>
      <c r="MA25" s="643"/>
      <c r="MB25" s="616"/>
      <c r="MC25" s="606" t="str">
        <f t="shared" si="258"/>
        <v/>
      </c>
      <c r="MD25" s="606" t="str">
        <f>IF((MC25&lt;&gt;""),IF(OR($F25&lt;&gt;$G25,PrSettings!$M$4="●"),(($F25-$G25)=(LZ25-MA25))*1,0),"")</f>
        <v/>
      </c>
      <c r="ME25" s="606" t="str">
        <f t="shared" si="259"/>
        <v/>
      </c>
      <c r="MF25" s="606" t="str">
        <f>IF(MC25&lt;&gt;"",IF(ABS($F25-$G25)&gt;=PrSettings!$M$7,(ABS($F25-$G25-LZ25+MA25)&lt;=1)*1,IF(AND(MC25,$F25=$G25,$F25&gt;=PrSettings!$M$6),(ABS(LZ25-$F25)&lt;=1)*1,IF(AND(MC25,$F25+$G25&gt;=PrSettings!$M$8),(ABS(LZ25-$F25)+ABS(MA25-$G25)&lt;=1)*1,""))),"")</f>
        <v/>
      </c>
      <c r="MG25" s="619"/>
    </row>
    <row r="26" spans="2:345" ht="24" customHeight="1" x14ac:dyDescent="0.25">
      <c r="B26" s="602" t="str">
        <f>Sprache!$E$93&amp;" D"</f>
        <v>Gruppe D</v>
      </c>
      <c r="C26" s="647"/>
      <c r="D26" s="603"/>
      <c r="E26" s="647"/>
      <c r="F26" s="651"/>
      <c r="G26" s="652"/>
      <c r="I26" s="602" t="str">
        <f t="shared" si="0"/>
        <v>Gruppe D</v>
      </c>
      <c r="J26" s="647"/>
      <c r="K26" s="603"/>
      <c r="L26" s="647"/>
      <c r="M26" s="608"/>
      <c r="N26" s="608"/>
      <c r="O26" s="608"/>
      <c r="P26" s="608"/>
      <c r="Q26" s="608"/>
      <c r="R26" s="608"/>
      <c r="S26" s="608"/>
      <c r="T26" s="609"/>
      <c r="V26" s="602" t="str">
        <f t="shared" si="1"/>
        <v>Gruppe D</v>
      </c>
      <c r="W26" s="647"/>
      <c r="X26" s="603"/>
      <c r="Y26" s="647"/>
      <c r="Z26" s="608"/>
      <c r="AA26" s="608"/>
      <c r="AB26" s="608"/>
      <c r="AC26" s="608"/>
      <c r="AD26" s="608"/>
      <c r="AE26" s="608"/>
      <c r="AF26" s="608"/>
      <c r="AG26" s="609"/>
      <c r="AI26" s="602" t="str">
        <f t="shared" si="2"/>
        <v>Gruppe D</v>
      </c>
      <c r="AJ26" s="647"/>
      <c r="AK26" s="603"/>
      <c r="AL26" s="647"/>
      <c r="AM26" s="608"/>
      <c r="AN26" s="608"/>
      <c r="AO26" s="608"/>
      <c r="AP26" s="608"/>
      <c r="AQ26" s="608"/>
      <c r="AR26" s="608"/>
      <c r="AS26" s="608"/>
      <c r="AT26" s="609"/>
      <c r="AV26" s="602" t="str">
        <f t="shared" si="3"/>
        <v>Gruppe D</v>
      </c>
      <c r="AW26" s="647"/>
      <c r="AX26" s="603"/>
      <c r="AY26" s="647"/>
      <c r="AZ26" s="608"/>
      <c r="BA26" s="608"/>
      <c r="BB26" s="608"/>
      <c r="BC26" s="608"/>
      <c r="BD26" s="608"/>
      <c r="BE26" s="608"/>
      <c r="BF26" s="608"/>
      <c r="BG26" s="609"/>
      <c r="BI26" s="602" t="str">
        <f t="shared" si="4"/>
        <v>Gruppe D</v>
      </c>
      <c r="BJ26" s="647"/>
      <c r="BK26" s="603"/>
      <c r="BL26" s="647"/>
      <c r="BM26" s="608"/>
      <c r="BN26" s="608"/>
      <c r="BO26" s="608"/>
      <c r="BP26" s="608"/>
      <c r="BQ26" s="608"/>
      <c r="BR26" s="608"/>
      <c r="BS26" s="608"/>
      <c r="BT26" s="609"/>
      <c r="BV26" s="602" t="str">
        <f t="shared" si="5"/>
        <v>Gruppe D</v>
      </c>
      <c r="BW26" s="647"/>
      <c r="BX26" s="603"/>
      <c r="BY26" s="647"/>
      <c r="BZ26" s="608"/>
      <c r="CA26" s="608"/>
      <c r="CB26" s="608"/>
      <c r="CC26" s="608"/>
      <c r="CD26" s="608"/>
      <c r="CE26" s="608"/>
      <c r="CF26" s="608"/>
      <c r="CG26" s="609"/>
      <c r="CI26" s="602" t="str">
        <f t="shared" si="6"/>
        <v>Gruppe D</v>
      </c>
      <c r="CJ26" s="647"/>
      <c r="CK26" s="603"/>
      <c r="CL26" s="647"/>
      <c r="CM26" s="608"/>
      <c r="CN26" s="608"/>
      <c r="CO26" s="608"/>
      <c r="CP26" s="608"/>
      <c r="CQ26" s="608"/>
      <c r="CR26" s="608"/>
      <c r="CS26" s="608"/>
      <c r="CT26" s="609"/>
      <c r="CV26" s="602" t="str">
        <f t="shared" si="7"/>
        <v>Gruppe D</v>
      </c>
      <c r="CW26" s="647"/>
      <c r="CX26" s="603"/>
      <c r="CY26" s="647"/>
      <c r="CZ26" s="608"/>
      <c r="DA26" s="608"/>
      <c r="DB26" s="608"/>
      <c r="DC26" s="608"/>
      <c r="DD26" s="608"/>
      <c r="DE26" s="608"/>
      <c r="DF26" s="608"/>
      <c r="DG26" s="609"/>
      <c r="DI26" s="602" t="str">
        <f t="shared" si="8"/>
        <v>Gruppe D</v>
      </c>
      <c r="DJ26" s="647"/>
      <c r="DK26" s="603"/>
      <c r="DL26" s="647"/>
      <c r="DM26" s="608"/>
      <c r="DN26" s="608"/>
      <c r="DO26" s="608"/>
      <c r="DP26" s="608"/>
      <c r="DQ26" s="608"/>
      <c r="DR26" s="608"/>
      <c r="DS26" s="608"/>
      <c r="DT26" s="609"/>
      <c r="DV26" s="602" t="str">
        <f t="shared" si="9"/>
        <v>Gruppe D</v>
      </c>
      <c r="DW26" s="647"/>
      <c r="DX26" s="603"/>
      <c r="DY26" s="647"/>
      <c r="DZ26" s="608"/>
      <c r="EA26" s="608"/>
      <c r="EB26" s="608"/>
      <c r="EC26" s="608"/>
      <c r="ED26" s="608"/>
      <c r="EE26" s="608"/>
      <c r="EF26" s="608"/>
      <c r="EG26" s="609"/>
      <c r="EI26" s="602" t="str">
        <f t="shared" si="10"/>
        <v>Gruppe D</v>
      </c>
      <c r="EJ26" s="647"/>
      <c r="EK26" s="603"/>
      <c r="EL26" s="647"/>
      <c r="EM26" s="608"/>
      <c r="EN26" s="608"/>
      <c r="EO26" s="608"/>
      <c r="EP26" s="608"/>
      <c r="EQ26" s="608"/>
      <c r="ER26" s="608"/>
      <c r="ES26" s="608"/>
      <c r="ET26" s="609"/>
      <c r="EV26" s="602" t="str">
        <f t="shared" si="11"/>
        <v>Gruppe D</v>
      </c>
      <c r="EW26" s="647"/>
      <c r="EX26" s="603"/>
      <c r="EY26" s="647"/>
      <c r="EZ26" s="608"/>
      <c r="FA26" s="608"/>
      <c r="FB26" s="608"/>
      <c r="FC26" s="608"/>
      <c r="FD26" s="608"/>
      <c r="FE26" s="608"/>
      <c r="FF26" s="608"/>
      <c r="FG26" s="609"/>
      <c r="FI26" s="602" t="str">
        <f t="shared" si="12"/>
        <v>Gruppe D</v>
      </c>
      <c r="FJ26" s="647"/>
      <c r="FK26" s="603"/>
      <c r="FL26" s="647"/>
      <c r="FM26" s="608"/>
      <c r="FN26" s="608"/>
      <c r="FO26" s="608"/>
      <c r="FP26" s="608"/>
      <c r="FQ26" s="608"/>
      <c r="FR26" s="608"/>
      <c r="FS26" s="608"/>
      <c r="FT26" s="609"/>
      <c r="FV26" s="602" t="str">
        <f t="shared" si="13"/>
        <v>Gruppe D</v>
      </c>
      <c r="FW26" s="647"/>
      <c r="FX26" s="603"/>
      <c r="FY26" s="647"/>
      <c r="FZ26" s="608"/>
      <c r="GA26" s="608"/>
      <c r="GB26" s="608"/>
      <c r="GC26" s="608"/>
      <c r="GD26" s="608"/>
      <c r="GE26" s="608"/>
      <c r="GF26" s="608"/>
      <c r="GG26" s="609"/>
      <c r="GI26" s="602" t="str">
        <f t="shared" si="14"/>
        <v>Gruppe D</v>
      </c>
      <c r="GJ26" s="647"/>
      <c r="GK26" s="603"/>
      <c r="GL26" s="647"/>
      <c r="GM26" s="608"/>
      <c r="GN26" s="608"/>
      <c r="GO26" s="608"/>
      <c r="GP26" s="608"/>
      <c r="GQ26" s="608"/>
      <c r="GR26" s="608"/>
      <c r="GS26" s="608"/>
      <c r="GT26" s="609"/>
      <c r="GV26" s="602" t="str">
        <f t="shared" si="15"/>
        <v>Gruppe D</v>
      </c>
      <c r="GW26" s="647"/>
      <c r="GX26" s="603"/>
      <c r="GY26" s="647"/>
      <c r="GZ26" s="608"/>
      <c r="HA26" s="608"/>
      <c r="HB26" s="608"/>
      <c r="HC26" s="608"/>
      <c r="HD26" s="608"/>
      <c r="HE26" s="608"/>
      <c r="HF26" s="608"/>
      <c r="HG26" s="609"/>
      <c r="HI26" s="602" t="str">
        <f t="shared" si="16"/>
        <v>Gruppe D</v>
      </c>
      <c r="HJ26" s="647"/>
      <c r="HK26" s="603"/>
      <c r="HL26" s="647"/>
      <c r="HM26" s="608"/>
      <c r="HN26" s="608"/>
      <c r="HO26" s="608"/>
      <c r="HP26" s="608"/>
      <c r="HQ26" s="608"/>
      <c r="HR26" s="608"/>
      <c r="HS26" s="608"/>
      <c r="HT26" s="609"/>
      <c r="HV26" s="602" t="str">
        <f t="shared" si="17"/>
        <v>Gruppe D</v>
      </c>
      <c r="HW26" s="647"/>
      <c r="HX26" s="603"/>
      <c r="HY26" s="647"/>
      <c r="HZ26" s="608"/>
      <c r="IA26" s="608"/>
      <c r="IB26" s="608"/>
      <c r="IC26" s="608"/>
      <c r="ID26" s="608"/>
      <c r="IE26" s="608"/>
      <c r="IF26" s="608"/>
      <c r="IG26" s="609"/>
      <c r="II26" s="602" t="str">
        <f t="shared" si="18"/>
        <v>Gruppe D</v>
      </c>
      <c r="IJ26" s="647"/>
      <c r="IK26" s="603"/>
      <c r="IL26" s="647"/>
      <c r="IM26" s="608"/>
      <c r="IN26" s="608"/>
      <c r="IO26" s="608"/>
      <c r="IP26" s="608"/>
      <c r="IQ26" s="608"/>
      <c r="IR26" s="608"/>
      <c r="IS26" s="608"/>
      <c r="IT26" s="609"/>
      <c r="IV26" s="602" t="str">
        <f t="shared" si="19"/>
        <v>Gruppe D</v>
      </c>
      <c r="IW26" s="647"/>
      <c r="IX26" s="603"/>
      <c r="IY26" s="647"/>
      <c r="IZ26" s="608"/>
      <c r="JA26" s="608"/>
      <c r="JB26" s="608"/>
      <c r="JC26" s="608"/>
      <c r="JD26" s="608"/>
      <c r="JE26" s="608"/>
      <c r="JF26" s="608"/>
      <c r="JG26" s="609"/>
      <c r="JI26" s="602" t="str">
        <f t="shared" si="20"/>
        <v>Gruppe D</v>
      </c>
      <c r="JJ26" s="647"/>
      <c r="JK26" s="603"/>
      <c r="JL26" s="647"/>
      <c r="JM26" s="608"/>
      <c r="JN26" s="608"/>
      <c r="JO26" s="608"/>
      <c r="JP26" s="608"/>
      <c r="JQ26" s="608"/>
      <c r="JR26" s="608"/>
      <c r="JS26" s="608"/>
      <c r="JT26" s="609"/>
      <c r="JV26" s="602" t="str">
        <f t="shared" si="21"/>
        <v>Gruppe D</v>
      </c>
      <c r="JW26" s="647"/>
      <c r="JX26" s="603"/>
      <c r="JY26" s="647"/>
      <c r="JZ26" s="608"/>
      <c r="KA26" s="608"/>
      <c r="KB26" s="608"/>
      <c r="KC26" s="608"/>
      <c r="KD26" s="608"/>
      <c r="KE26" s="608"/>
      <c r="KF26" s="608"/>
      <c r="KG26" s="609"/>
      <c r="KI26" s="602" t="str">
        <f t="shared" si="22"/>
        <v>Gruppe D</v>
      </c>
      <c r="KJ26" s="647"/>
      <c r="KK26" s="603"/>
      <c r="KL26" s="647"/>
      <c r="KM26" s="608"/>
      <c r="KN26" s="608"/>
      <c r="KO26" s="608"/>
      <c r="KP26" s="608"/>
      <c r="KQ26" s="608"/>
      <c r="KR26" s="608"/>
      <c r="KS26" s="608"/>
      <c r="KT26" s="609"/>
      <c r="KV26" s="602" t="str">
        <f t="shared" si="23"/>
        <v>Gruppe D</v>
      </c>
      <c r="KW26" s="647"/>
      <c r="KX26" s="603"/>
      <c r="KY26" s="647"/>
      <c r="KZ26" s="608"/>
      <c r="LA26" s="608"/>
      <c r="LB26" s="608"/>
      <c r="LC26" s="608"/>
      <c r="LD26" s="608"/>
      <c r="LE26" s="608"/>
      <c r="LF26" s="608"/>
      <c r="LG26" s="609"/>
      <c r="LI26" s="602" t="str">
        <f t="shared" si="24"/>
        <v>Gruppe D</v>
      </c>
      <c r="LJ26" s="647"/>
      <c r="LK26" s="603"/>
      <c r="LL26" s="647"/>
      <c r="LM26" s="608"/>
      <c r="LN26" s="608"/>
      <c r="LO26" s="608"/>
      <c r="LP26" s="608"/>
      <c r="LQ26" s="608"/>
      <c r="LR26" s="608"/>
      <c r="LS26" s="608"/>
      <c r="LT26" s="609"/>
      <c r="LV26" s="602" t="str">
        <f t="shared" si="25"/>
        <v>Gruppe D</v>
      </c>
      <c r="LW26" s="647"/>
      <c r="LX26" s="603"/>
      <c r="LY26" s="647"/>
      <c r="LZ26" s="608"/>
      <c r="MA26" s="608"/>
      <c r="MB26" s="608"/>
      <c r="MC26" s="608"/>
      <c r="MD26" s="608"/>
      <c r="ME26" s="608"/>
      <c r="MF26" s="608"/>
      <c r="MG26" s="609"/>
    </row>
    <row r="27" spans="2:345" x14ac:dyDescent="0.25">
      <c r="B27" s="605">
        <f>INDEX(Groups!$C$7:$C$25,MATCH(C27,Groups!$D$7:$D$25,0))</f>
        <v>19</v>
      </c>
      <c r="C27" s="646" t="str">
        <f>GrpD!$B$4</f>
        <v>Wales</v>
      </c>
      <c r="D27" s="606">
        <f>INDEX(Groups!$C$7:$C$25,MATCH(E27,Groups!$D$7:$D$25,0))</f>
        <v>11</v>
      </c>
      <c r="E27" s="646" t="str">
        <f>GrpD!$D$4</f>
        <v>Niederlande</v>
      </c>
      <c r="F27" s="649">
        <f>GrpD!$E$4</f>
        <v>0</v>
      </c>
      <c r="G27" s="650">
        <f>GrpD!$G$4</f>
        <v>3</v>
      </c>
      <c r="I27" s="605">
        <f t="shared" si="0"/>
        <v>19</v>
      </c>
      <c r="J27" s="646" t="str">
        <f>GrpD!$B$4</f>
        <v>Wales</v>
      </c>
      <c r="K27" s="606">
        <f t="shared" ref="K27:K32" si="260">$D27</f>
        <v>11</v>
      </c>
      <c r="L27" s="646" t="str">
        <f>GrpD!$D$4</f>
        <v>Niederlande</v>
      </c>
      <c r="M27" s="643"/>
      <c r="N27" s="643"/>
      <c r="O27" s="614"/>
      <c r="P27" s="606" t="str">
        <f t="shared" ref="P27:P32" si="261">IF(($F27&lt;&gt;"")*($G27&lt;&gt;"")*(M27&lt;&gt;"")*(N27&lt;&gt;""),($F27&gt;$G27)*(M27&gt;N27)+($F27=$G27)*(M27=N27)+($F27&lt;$G27)*(M27&lt;N27),"")</f>
        <v/>
      </c>
      <c r="Q27" s="606" t="str">
        <f>IF((P27&lt;&gt;""),IF(OR($F27&lt;&gt;$G27,PrSettings!$M$4="●"),(($F27-$G27)=(M27-N27))*1,0),"")</f>
        <v/>
      </c>
      <c r="R27" s="606" t="str">
        <f t="shared" ref="R27:R32" si="262">IF((P27&lt;&gt;""),($F27=M27)*($G27=N27),"")</f>
        <v/>
      </c>
      <c r="S27" s="606" t="str">
        <f>IF(P27&lt;&gt;"",IF(ABS($F27-$G27)&gt;=PrSettings!$M$7,(ABS($F27-$G27-M27+N27)&lt;=1)*1,IF(AND(P27,$F27=$G27,$F27&gt;=PrSettings!$M$6),(ABS(M27-$F27)&lt;=1)*1,IF(AND(P27,$F27+$G27&gt;=PrSettings!$M$8),(ABS(M27-$F27)+ABS(N27-$G27)&lt;=1)*1,""))),"")</f>
        <v/>
      </c>
      <c r="T27" s="617"/>
      <c r="V27" s="605">
        <f t="shared" si="1"/>
        <v>19</v>
      </c>
      <c r="W27" s="646" t="str">
        <f>GrpD!$B$4</f>
        <v>Wales</v>
      </c>
      <c r="X27" s="606">
        <f t="shared" ref="X27:X32" si="263">$D27</f>
        <v>11</v>
      </c>
      <c r="Y27" s="646" t="str">
        <f>GrpD!$D$4</f>
        <v>Niederlande</v>
      </c>
      <c r="Z27" s="643"/>
      <c r="AA27" s="643"/>
      <c r="AB27" s="614"/>
      <c r="AC27" s="606" t="str">
        <f t="shared" ref="AC27:AC32" si="264">IF(($F27&lt;&gt;"")*($G27&lt;&gt;"")*(Z27&lt;&gt;"")*(AA27&lt;&gt;""),($F27&gt;$G27)*(Z27&gt;AA27)+($F27=$G27)*(Z27=AA27)+($F27&lt;$G27)*(Z27&lt;AA27),"")</f>
        <v/>
      </c>
      <c r="AD27" s="606" t="str">
        <f>IF((AC27&lt;&gt;""),IF(OR($F27&lt;&gt;$G27,PrSettings!$M$4="●"),(($F27-$G27)=(Z27-AA27))*1,0),"")</f>
        <v/>
      </c>
      <c r="AE27" s="606" t="str">
        <f t="shared" ref="AE27:AE32" si="265">IF((AC27&lt;&gt;""),($F27=Z27)*($G27=AA27),"")</f>
        <v/>
      </c>
      <c r="AF27" s="606" t="str">
        <f>IF(AC27&lt;&gt;"",IF(ABS($F27-$G27)&gt;=PrSettings!$M$7,(ABS($F27-$G27-Z27+AA27)&lt;=1)*1,IF(AND(AC27,$F27=$G27,$F27&gt;=PrSettings!$M$6),(ABS(Z27-$F27)&lt;=1)*1,IF(AND(AC27,$F27+$G27&gt;=PrSettings!$M$8),(ABS(Z27-$F27)+ABS(AA27-$G27)&lt;=1)*1,""))),"")</f>
        <v/>
      </c>
      <c r="AG27" s="617"/>
      <c r="AI27" s="605">
        <f t="shared" si="2"/>
        <v>19</v>
      </c>
      <c r="AJ27" s="646" t="str">
        <f>GrpD!$B$4</f>
        <v>Wales</v>
      </c>
      <c r="AK27" s="606">
        <f t="shared" ref="AK27:AK32" si="266">$D27</f>
        <v>11</v>
      </c>
      <c r="AL27" s="646" t="str">
        <f>GrpD!$D$4</f>
        <v>Niederlande</v>
      </c>
      <c r="AM27" s="643"/>
      <c r="AN27" s="643"/>
      <c r="AO27" s="614"/>
      <c r="AP27" s="606" t="str">
        <f t="shared" ref="AP27:AP32" si="267">IF(($F27&lt;&gt;"")*($G27&lt;&gt;"")*(AM27&lt;&gt;"")*(AN27&lt;&gt;""),($F27&gt;$G27)*(AM27&gt;AN27)+($F27=$G27)*(AM27=AN27)+($F27&lt;$G27)*(AM27&lt;AN27),"")</f>
        <v/>
      </c>
      <c r="AQ27" s="606" t="str">
        <f>IF((AP27&lt;&gt;""),IF(OR($F27&lt;&gt;$G27,PrSettings!$M$4="●"),(($F27-$G27)=(AM27-AN27))*1,0),"")</f>
        <v/>
      </c>
      <c r="AR27" s="606" t="str">
        <f t="shared" ref="AR27:AR32" si="268">IF((AP27&lt;&gt;""),($F27=AM27)*($G27=AN27),"")</f>
        <v/>
      </c>
      <c r="AS27" s="606" t="str">
        <f>IF(AP27&lt;&gt;"",IF(ABS($F27-$G27)&gt;=PrSettings!$M$7,(ABS($F27-$G27-AM27+AN27)&lt;=1)*1,IF(AND(AP27,$F27=$G27,$F27&gt;=PrSettings!$M$6),(ABS(AM27-$F27)&lt;=1)*1,IF(AND(AP27,$F27+$G27&gt;=PrSettings!$M$8),(ABS(AM27-$F27)+ABS(AN27-$G27)&lt;=1)*1,""))),"")</f>
        <v/>
      </c>
      <c r="AT27" s="617"/>
      <c r="AV27" s="605">
        <f t="shared" si="3"/>
        <v>19</v>
      </c>
      <c r="AW27" s="646" t="str">
        <f>GrpD!$B$4</f>
        <v>Wales</v>
      </c>
      <c r="AX27" s="606">
        <f t="shared" ref="AX27:AX32" si="269">$D27</f>
        <v>11</v>
      </c>
      <c r="AY27" s="646" t="str">
        <f>GrpD!$D$4</f>
        <v>Niederlande</v>
      </c>
      <c r="AZ27" s="643"/>
      <c r="BA27" s="643"/>
      <c r="BB27" s="614"/>
      <c r="BC27" s="606" t="str">
        <f t="shared" ref="BC27:BC32" si="270">IF(($F27&lt;&gt;"")*($G27&lt;&gt;"")*(AZ27&lt;&gt;"")*(BA27&lt;&gt;""),($F27&gt;$G27)*(AZ27&gt;BA27)+($F27=$G27)*(AZ27=BA27)+($F27&lt;$G27)*(AZ27&lt;BA27),"")</f>
        <v/>
      </c>
      <c r="BD27" s="606" t="str">
        <f>IF((BC27&lt;&gt;""),IF(OR($F27&lt;&gt;$G27,PrSettings!$M$4="●"),(($F27-$G27)=(AZ27-BA27))*1,0),"")</f>
        <v/>
      </c>
      <c r="BE27" s="606" t="str">
        <f t="shared" ref="BE27:BE32" si="271">IF((BC27&lt;&gt;""),($F27=AZ27)*($G27=BA27),"")</f>
        <v/>
      </c>
      <c r="BF27" s="606" t="str">
        <f>IF(BC27&lt;&gt;"",IF(ABS($F27-$G27)&gt;=PrSettings!$M$7,(ABS($F27-$G27-AZ27+BA27)&lt;=1)*1,IF(AND(BC27,$F27=$G27,$F27&gt;=PrSettings!$M$6),(ABS(AZ27-$F27)&lt;=1)*1,IF(AND(BC27,$F27+$G27&gt;=PrSettings!$M$8),(ABS(AZ27-$F27)+ABS(BA27-$G27)&lt;=1)*1,""))),"")</f>
        <v/>
      </c>
      <c r="BG27" s="617"/>
      <c r="BI27" s="605">
        <f t="shared" si="4"/>
        <v>19</v>
      </c>
      <c r="BJ27" s="646" t="str">
        <f>GrpD!$B$4</f>
        <v>Wales</v>
      </c>
      <c r="BK27" s="606">
        <f t="shared" ref="BK27:BK32" si="272">$D27</f>
        <v>11</v>
      </c>
      <c r="BL27" s="646" t="str">
        <f>GrpD!$D$4</f>
        <v>Niederlande</v>
      </c>
      <c r="BM27" s="643"/>
      <c r="BN27" s="643"/>
      <c r="BO27" s="614"/>
      <c r="BP27" s="606" t="str">
        <f t="shared" ref="BP27:BP32" si="273">IF(($F27&lt;&gt;"")*($G27&lt;&gt;"")*(BM27&lt;&gt;"")*(BN27&lt;&gt;""),($F27&gt;$G27)*(BM27&gt;BN27)+($F27=$G27)*(BM27=BN27)+($F27&lt;$G27)*(BM27&lt;BN27),"")</f>
        <v/>
      </c>
      <c r="BQ27" s="606" t="str">
        <f>IF((BP27&lt;&gt;""),IF(OR($F27&lt;&gt;$G27,PrSettings!$M$4="●"),(($F27-$G27)=(BM27-BN27))*1,0),"")</f>
        <v/>
      </c>
      <c r="BR27" s="606" t="str">
        <f t="shared" ref="BR27:BR32" si="274">IF((BP27&lt;&gt;""),($F27=BM27)*($G27=BN27),"")</f>
        <v/>
      </c>
      <c r="BS27" s="606" t="str">
        <f>IF(BP27&lt;&gt;"",IF(ABS($F27-$G27)&gt;=PrSettings!$M$7,(ABS($F27-$G27-BM27+BN27)&lt;=1)*1,IF(AND(BP27,$F27=$G27,$F27&gt;=PrSettings!$M$6),(ABS(BM27-$F27)&lt;=1)*1,IF(AND(BP27,$F27+$G27&gt;=PrSettings!$M$8),(ABS(BM27-$F27)+ABS(BN27-$G27)&lt;=1)*1,""))),"")</f>
        <v/>
      </c>
      <c r="BT27" s="617"/>
      <c r="BV27" s="605">
        <f t="shared" si="5"/>
        <v>19</v>
      </c>
      <c r="BW27" s="646" t="str">
        <f>GrpD!$B$4</f>
        <v>Wales</v>
      </c>
      <c r="BX27" s="606">
        <f t="shared" ref="BX27:BX32" si="275">$D27</f>
        <v>11</v>
      </c>
      <c r="BY27" s="646" t="str">
        <f>GrpD!$D$4</f>
        <v>Niederlande</v>
      </c>
      <c r="BZ27" s="643"/>
      <c r="CA27" s="643"/>
      <c r="CB27" s="614"/>
      <c r="CC27" s="606" t="str">
        <f t="shared" ref="CC27:CC32" si="276">IF(($F27&lt;&gt;"")*($G27&lt;&gt;"")*(BZ27&lt;&gt;"")*(CA27&lt;&gt;""),($F27&gt;$G27)*(BZ27&gt;CA27)+($F27=$G27)*(BZ27=CA27)+($F27&lt;$G27)*(BZ27&lt;CA27),"")</f>
        <v/>
      </c>
      <c r="CD27" s="606" t="str">
        <f>IF((CC27&lt;&gt;""),IF(OR($F27&lt;&gt;$G27,PrSettings!$M$4="●"),(($F27-$G27)=(BZ27-CA27))*1,0),"")</f>
        <v/>
      </c>
      <c r="CE27" s="606" t="str">
        <f t="shared" ref="CE27:CE32" si="277">IF((CC27&lt;&gt;""),($F27=BZ27)*($G27=CA27),"")</f>
        <v/>
      </c>
      <c r="CF27" s="606" t="str">
        <f>IF(CC27&lt;&gt;"",IF(ABS($F27-$G27)&gt;=PrSettings!$M$7,(ABS($F27-$G27-BZ27+CA27)&lt;=1)*1,IF(AND(CC27,$F27=$G27,$F27&gt;=PrSettings!$M$6),(ABS(BZ27-$F27)&lt;=1)*1,IF(AND(CC27,$F27+$G27&gt;=PrSettings!$M$8),(ABS(BZ27-$F27)+ABS(CA27-$G27)&lt;=1)*1,""))),"")</f>
        <v/>
      </c>
      <c r="CG27" s="617"/>
      <c r="CI27" s="605">
        <f t="shared" si="6"/>
        <v>19</v>
      </c>
      <c r="CJ27" s="646" t="str">
        <f>GrpD!$B$4</f>
        <v>Wales</v>
      </c>
      <c r="CK27" s="606">
        <f t="shared" ref="CK27:CK32" si="278">$D27</f>
        <v>11</v>
      </c>
      <c r="CL27" s="646" t="str">
        <f>GrpD!$D$4</f>
        <v>Niederlande</v>
      </c>
      <c r="CM27" s="643"/>
      <c r="CN27" s="643"/>
      <c r="CO27" s="614"/>
      <c r="CP27" s="606" t="str">
        <f t="shared" ref="CP27:CP32" si="279">IF(($F27&lt;&gt;"")*($G27&lt;&gt;"")*(CM27&lt;&gt;"")*(CN27&lt;&gt;""),($F27&gt;$G27)*(CM27&gt;CN27)+($F27=$G27)*(CM27=CN27)+($F27&lt;$G27)*(CM27&lt;CN27),"")</f>
        <v/>
      </c>
      <c r="CQ27" s="606" t="str">
        <f>IF((CP27&lt;&gt;""),IF(OR($F27&lt;&gt;$G27,PrSettings!$M$4="●"),(($F27-$G27)=(CM27-CN27))*1,0),"")</f>
        <v/>
      </c>
      <c r="CR27" s="606" t="str">
        <f t="shared" ref="CR27:CR32" si="280">IF((CP27&lt;&gt;""),($F27=CM27)*($G27=CN27),"")</f>
        <v/>
      </c>
      <c r="CS27" s="606" t="str">
        <f>IF(CP27&lt;&gt;"",IF(ABS($F27-$G27)&gt;=PrSettings!$M$7,(ABS($F27-$G27-CM27+CN27)&lt;=1)*1,IF(AND(CP27,$F27=$G27,$F27&gt;=PrSettings!$M$6),(ABS(CM27-$F27)&lt;=1)*1,IF(AND(CP27,$F27+$G27&gt;=PrSettings!$M$8),(ABS(CM27-$F27)+ABS(CN27-$G27)&lt;=1)*1,""))),"")</f>
        <v/>
      </c>
      <c r="CT27" s="617"/>
      <c r="CV27" s="605">
        <f t="shared" si="7"/>
        <v>19</v>
      </c>
      <c r="CW27" s="646" t="str">
        <f>GrpD!$B$4</f>
        <v>Wales</v>
      </c>
      <c r="CX27" s="606">
        <f t="shared" ref="CX27:CX32" si="281">$D27</f>
        <v>11</v>
      </c>
      <c r="CY27" s="646" t="str">
        <f>GrpD!$D$4</f>
        <v>Niederlande</v>
      </c>
      <c r="CZ27" s="643"/>
      <c r="DA27" s="643"/>
      <c r="DB27" s="614"/>
      <c r="DC27" s="606" t="str">
        <f t="shared" ref="DC27:DC32" si="282">IF(($F27&lt;&gt;"")*($G27&lt;&gt;"")*(CZ27&lt;&gt;"")*(DA27&lt;&gt;""),($F27&gt;$G27)*(CZ27&gt;DA27)+($F27=$G27)*(CZ27=DA27)+($F27&lt;$G27)*(CZ27&lt;DA27),"")</f>
        <v/>
      </c>
      <c r="DD27" s="606" t="str">
        <f>IF((DC27&lt;&gt;""),IF(OR($F27&lt;&gt;$G27,PrSettings!$M$4="●"),(($F27-$G27)=(CZ27-DA27))*1,0),"")</f>
        <v/>
      </c>
      <c r="DE27" s="606" t="str">
        <f t="shared" ref="DE27:DE32" si="283">IF((DC27&lt;&gt;""),($F27=CZ27)*($G27=DA27),"")</f>
        <v/>
      </c>
      <c r="DF27" s="606" t="str">
        <f>IF(DC27&lt;&gt;"",IF(ABS($F27-$G27)&gt;=PrSettings!$M$7,(ABS($F27-$G27-CZ27+DA27)&lt;=1)*1,IF(AND(DC27,$F27=$G27,$F27&gt;=PrSettings!$M$6),(ABS(CZ27-$F27)&lt;=1)*1,IF(AND(DC27,$F27+$G27&gt;=PrSettings!$M$8),(ABS(CZ27-$F27)+ABS(DA27-$G27)&lt;=1)*1,""))),"")</f>
        <v/>
      </c>
      <c r="DG27" s="617"/>
      <c r="DI27" s="605">
        <f t="shared" si="8"/>
        <v>19</v>
      </c>
      <c r="DJ27" s="646" t="str">
        <f>GrpD!$B$4</f>
        <v>Wales</v>
      </c>
      <c r="DK27" s="606">
        <f t="shared" ref="DK27:DK32" si="284">$D27</f>
        <v>11</v>
      </c>
      <c r="DL27" s="646" t="str">
        <f>GrpD!$D$4</f>
        <v>Niederlande</v>
      </c>
      <c r="DM27" s="643"/>
      <c r="DN27" s="643"/>
      <c r="DO27" s="614"/>
      <c r="DP27" s="606" t="str">
        <f t="shared" ref="DP27:DP32" si="285">IF(($F27&lt;&gt;"")*($G27&lt;&gt;"")*(DM27&lt;&gt;"")*(DN27&lt;&gt;""),($F27&gt;$G27)*(DM27&gt;DN27)+($F27=$G27)*(DM27=DN27)+($F27&lt;$G27)*(DM27&lt;DN27),"")</f>
        <v/>
      </c>
      <c r="DQ27" s="606" t="str">
        <f>IF((DP27&lt;&gt;""),IF(OR($F27&lt;&gt;$G27,PrSettings!$M$4="●"),(($F27-$G27)=(DM27-DN27))*1,0),"")</f>
        <v/>
      </c>
      <c r="DR27" s="606" t="str">
        <f t="shared" ref="DR27:DR32" si="286">IF((DP27&lt;&gt;""),($F27=DM27)*($G27=DN27),"")</f>
        <v/>
      </c>
      <c r="DS27" s="606" t="str">
        <f>IF(DP27&lt;&gt;"",IF(ABS($F27-$G27)&gt;=PrSettings!$M$7,(ABS($F27-$G27-DM27+DN27)&lt;=1)*1,IF(AND(DP27,$F27=$G27,$F27&gt;=PrSettings!$M$6),(ABS(DM27-$F27)&lt;=1)*1,IF(AND(DP27,$F27+$G27&gt;=PrSettings!$M$8),(ABS(DM27-$F27)+ABS(DN27-$G27)&lt;=1)*1,""))),"")</f>
        <v/>
      </c>
      <c r="DT27" s="617"/>
      <c r="DV27" s="605">
        <f t="shared" si="9"/>
        <v>19</v>
      </c>
      <c r="DW27" s="646" t="str">
        <f>GrpD!$B$4</f>
        <v>Wales</v>
      </c>
      <c r="DX27" s="606">
        <f t="shared" ref="DX27:DX32" si="287">$D27</f>
        <v>11</v>
      </c>
      <c r="DY27" s="646" t="str">
        <f>GrpD!$D$4</f>
        <v>Niederlande</v>
      </c>
      <c r="DZ27" s="643"/>
      <c r="EA27" s="643"/>
      <c r="EB27" s="614"/>
      <c r="EC27" s="606" t="str">
        <f t="shared" ref="EC27:EC32" si="288">IF(($F27&lt;&gt;"")*($G27&lt;&gt;"")*(DZ27&lt;&gt;"")*(EA27&lt;&gt;""),($F27&gt;$G27)*(DZ27&gt;EA27)+($F27=$G27)*(DZ27=EA27)+($F27&lt;$G27)*(DZ27&lt;EA27),"")</f>
        <v/>
      </c>
      <c r="ED27" s="606" t="str">
        <f>IF((EC27&lt;&gt;""),IF(OR($F27&lt;&gt;$G27,PrSettings!$M$4="●"),(($F27-$G27)=(DZ27-EA27))*1,0),"")</f>
        <v/>
      </c>
      <c r="EE27" s="606" t="str">
        <f t="shared" ref="EE27:EE32" si="289">IF((EC27&lt;&gt;""),($F27=DZ27)*($G27=EA27),"")</f>
        <v/>
      </c>
      <c r="EF27" s="606" t="str">
        <f>IF(EC27&lt;&gt;"",IF(ABS($F27-$G27)&gt;=PrSettings!$M$7,(ABS($F27-$G27-DZ27+EA27)&lt;=1)*1,IF(AND(EC27,$F27=$G27,$F27&gt;=PrSettings!$M$6),(ABS(DZ27-$F27)&lt;=1)*1,IF(AND(EC27,$F27+$G27&gt;=PrSettings!$M$8),(ABS(DZ27-$F27)+ABS(EA27-$G27)&lt;=1)*1,""))),"")</f>
        <v/>
      </c>
      <c r="EG27" s="617"/>
      <c r="EI27" s="605">
        <f t="shared" si="10"/>
        <v>19</v>
      </c>
      <c r="EJ27" s="646" t="str">
        <f>GrpD!$B$4</f>
        <v>Wales</v>
      </c>
      <c r="EK27" s="606">
        <f t="shared" ref="EK27:EK32" si="290">$D27</f>
        <v>11</v>
      </c>
      <c r="EL27" s="646" t="str">
        <f>GrpD!$D$4</f>
        <v>Niederlande</v>
      </c>
      <c r="EM27" s="643"/>
      <c r="EN27" s="643"/>
      <c r="EO27" s="614"/>
      <c r="EP27" s="606" t="str">
        <f t="shared" ref="EP27:EP32" si="291">IF(($F27&lt;&gt;"")*($G27&lt;&gt;"")*(EM27&lt;&gt;"")*(EN27&lt;&gt;""),($F27&gt;$G27)*(EM27&gt;EN27)+($F27=$G27)*(EM27=EN27)+($F27&lt;$G27)*(EM27&lt;EN27),"")</f>
        <v/>
      </c>
      <c r="EQ27" s="606" t="str">
        <f>IF((EP27&lt;&gt;""),IF(OR($F27&lt;&gt;$G27,PrSettings!$M$4="●"),(($F27-$G27)=(EM27-EN27))*1,0),"")</f>
        <v/>
      </c>
      <c r="ER27" s="606" t="str">
        <f t="shared" ref="ER27:ER32" si="292">IF((EP27&lt;&gt;""),($F27=EM27)*($G27=EN27),"")</f>
        <v/>
      </c>
      <c r="ES27" s="606" t="str">
        <f>IF(EP27&lt;&gt;"",IF(ABS($F27-$G27)&gt;=PrSettings!$M$7,(ABS($F27-$G27-EM27+EN27)&lt;=1)*1,IF(AND(EP27,$F27=$G27,$F27&gt;=PrSettings!$M$6),(ABS(EM27-$F27)&lt;=1)*1,IF(AND(EP27,$F27+$G27&gt;=PrSettings!$M$8),(ABS(EM27-$F27)+ABS(EN27-$G27)&lt;=1)*1,""))),"")</f>
        <v/>
      </c>
      <c r="ET27" s="617"/>
      <c r="EV27" s="605">
        <f t="shared" si="11"/>
        <v>19</v>
      </c>
      <c r="EW27" s="646" t="str">
        <f>GrpD!$B$4</f>
        <v>Wales</v>
      </c>
      <c r="EX27" s="606">
        <f t="shared" ref="EX27:EX32" si="293">$D27</f>
        <v>11</v>
      </c>
      <c r="EY27" s="646" t="str">
        <f>GrpD!$D$4</f>
        <v>Niederlande</v>
      </c>
      <c r="EZ27" s="643"/>
      <c r="FA27" s="643"/>
      <c r="FB27" s="614"/>
      <c r="FC27" s="606" t="str">
        <f t="shared" ref="FC27:FC32" si="294">IF(($F27&lt;&gt;"")*($G27&lt;&gt;"")*(EZ27&lt;&gt;"")*(FA27&lt;&gt;""),($F27&gt;$G27)*(EZ27&gt;FA27)+($F27=$G27)*(EZ27=FA27)+($F27&lt;$G27)*(EZ27&lt;FA27),"")</f>
        <v/>
      </c>
      <c r="FD27" s="606" t="str">
        <f>IF((FC27&lt;&gt;""),IF(OR($F27&lt;&gt;$G27,PrSettings!$M$4="●"),(($F27-$G27)=(EZ27-FA27))*1,0),"")</f>
        <v/>
      </c>
      <c r="FE27" s="606" t="str">
        <f t="shared" ref="FE27:FE32" si="295">IF((FC27&lt;&gt;""),($F27=EZ27)*($G27=FA27),"")</f>
        <v/>
      </c>
      <c r="FF27" s="606" t="str">
        <f>IF(FC27&lt;&gt;"",IF(ABS($F27-$G27)&gt;=PrSettings!$M$7,(ABS($F27-$G27-EZ27+FA27)&lt;=1)*1,IF(AND(FC27,$F27=$G27,$F27&gt;=PrSettings!$M$6),(ABS(EZ27-$F27)&lt;=1)*1,IF(AND(FC27,$F27+$G27&gt;=PrSettings!$M$8),(ABS(EZ27-$F27)+ABS(FA27-$G27)&lt;=1)*1,""))),"")</f>
        <v/>
      </c>
      <c r="FG27" s="617"/>
      <c r="FI27" s="605">
        <f t="shared" si="12"/>
        <v>19</v>
      </c>
      <c r="FJ27" s="646" t="str">
        <f>GrpD!$B$4</f>
        <v>Wales</v>
      </c>
      <c r="FK27" s="606">
        <f t="shared" ref="FK27:FK32" si="296">$D27</f>
        <v>11</v>
      </c>
      <c r="FL27" s="646" t="str">
        <f>GrpD!$D$4</f>
        <v>Niederlande</v>
      </c>
      <c r="FM27" s="643"/>
      <c r="FN27" s="643"/>
      <c r="FO27" s="614"/>
      <c r="FP27" s="606" t="str">
        <f t="shared" ref="FP27:FP32" si="297">IF(($F27&lt;&gt;"")*($G27&lt;&gt;"")*(FM27&lt;&gt;"")*(FN27&lt;&gt;""),($F27&gt;$G27)*(FM27&gt;FN27)+($F27=$G27)*(FM27=FN27)+($F27&lt;$G27)*(FM27&lt;FN27),"")</f>
        <v/>
      </c>
      <c r="FQ27" s="606" t="str">
        <f>IF((FP27&lt;&gt;""),IF(OR($F27&lt;&gt;$G27,PrSettings!$M$4="●"),(($F27-$G27)=(FM27-FN27))*1,0),"")</f>
        <v/>
      </c>
      <c r="FR27" s="606" t="str">
        <f t="shared" ref="FR27:FR32" si="298">IF((FP27&lt;&gt;""),($F27=FM27)*($G27=FN27),"")</f>
        <v/>
      </c>
      <c r="FS27" s="606" t="str">
        <f>IF(FP27&lt;&gt;"",IF(ABS($F27-$G27)&gt;=PrSettings!$M$7,(ABS($F27-$G27-FM27+FN27)&lt;=1)*1,IF(AND(FP27,$F27=$G27,$F27&gt;=PrSettings!$M$6),(ABS(FM27-$F27)&lt;=1)*1,IF(AND(FP27,$F27+$G27&gt;=PrSettings!$M$8),(ABS(FM27-$F27)+ABS(FN27-$G27)&lt;=1)*1,""))),"")</f>
        <v/>
      </c>
      <c r="FT27" s="617"/>
      <c r="FV27" s="605">
        <f t="shared" si="13"/>
        <v>19</v>
      </c>
      <c r="FW27" s="646" t="str">
        <f>GrpD!$B$4</f>
        <v>Wales</v>
      </c>
      <c r="FX27" s="606">
        <f t="shared" ref="FX27:FX32" si="299">$D27</f>
        <v>11</v>
      </c>
      <c r="FY27" s="646" t="str">
        <f>GrpD!$D$4</f>
        <v>Niederlande</v>
      </c>
      <c r="FZ27" s="643"/>
      <c r="GA27" s="643"/>
      <c r="GB27" s="614"/>
      <c r="GC27" s="606" t="str">
        <f t="shared" ref="GC27:GC32" si="300">IF(($F27&lt;&gt;"")*($G27&lt;&gt;"")*(FZ27&lt;&gt;"")*(GA27&lt;&gt;""),($F27&gt;$G27)*(FZ27&gt;GA27)+($F27=$G27)*(FZ27=GA27)+($F27&lt;$G27)*(FZ27&lt;GA27),"")</f>
        <v/>
      </c>
      <c r="GD27" s="606" t="str">
        <f>IF((GC27&lt;&gt;""),IF(OR($F27&lt;&gt;$G27,PrSettings!$M$4="●"),(($F27-$G27)=(FZ27-GA27))*1,0),"")</f>
        <v/>
      </c>
      <c r="GE27" s="606" t="str">
        <f t="shared" ref="GE27:GE32" si="301">IF((GC27&lt;&gt;""),($F27=FZ27)*($G27=GA27),"")</f>
        <v/>
      </c>
      <c r="GF27" s="606" t="str">
        <f>IF(GC27&lt;&gt;"",IF(ABS($F27-$G27)&gt;=PrSettings!$M$7,(ABS($F27-$G27-FZ27+GA27)&lt;=1)*1,IF(AND(GC27,$F27=$G27,$F27&gt;=PrSettings!$M$6),(ABS(FZ27-$F27)&lt;=1)*1,IF(AND(GC27,$F27+$G27&gt;=PrSettings!$M$8),(ABS(FZ27-$F27)+ABS(GA27-$G27)&lt;=1)*1,""))),"")</f>
        <v/>
      </c>
      <c r="GG27" s="617"/>
      <c r="GI27" s="605">
        <f t="shared" si="14"/>
        <v>19</v>
      </c>
      <c r="GJ27" s="646" t="str">
        <f>GrpD!$B$4</f>
        <v>Wales</v>
      </c>
      <c r="GK27" s="606">
        <f t="shared" ref="GK27:GK32" si="302">$D27</f>
        <v>11</v>
      </c>
      <c r="GL27" s="646" t="str">
        <f>GrpD!$D$4</f>
        <v>Niederlande</v>
      </c>
      <c r="GM27" s="643"/>
      <c r="GN27" s="643"/>
      <c r="GO27" s="614"/>
      <c r="GP27" s="606" t="str">
        <f t="shared" ref="GP27:GP32" si="303">IF(($F27&lt;&gt;"")*($G27&lt;&gt;"")*(GM27&lt;&gt;"")*(GN27&lt;&gt;""),($F27&gt;$G27)*(GM27&gt;GN27)+($F27=$G27)*(GM27=GN27)+($F27&lt;$G27)*(GM27&lt;GN27),"")</f>
        <v/>
      </c>
      <c r="GQ27" s="606" t="str">
        <f>IF((GP27&lt;&gt;""),IF(OR($F27&lt;&gt;$G27,PrSettings!$M$4="●"),(($F27-$G27)=(GM27-GN27))*1,0),"")</f>
        <v/>
      </c>
      <c r="GR27" s="606" t="str">
        <f t="shared" ref="GR27:GR32" si="304">IF((GP27&lt;&gt;""),($F27=GM27)*($G27=GN27),"")</f>
        <v/>
      </c>
      <c r="GS27" s="606" t="str">
        <f>IF(GP27&lt;&gt;"",IF(ABS($F27-$G27)&gt;=PrSettings!$M$7,(ABS($F27-$G27-GM27+GN27)&lt;=1)*1,IF(AND(GP27,$F27=$G27,$F27&gt;=PrSettings!$M$6),(ABS(GM27-$F27)&lt;=1)*1,IF(AND(GP27,$F27+$G27&gt;=PrSettings!$M$8),(ABS(GM27-$F27)+ABS(GN27-$G27)&lt;=1)*1,""))),"")</f>
        <v/>
      </c>
      <c r="GT27" s="617"/>
      <c r="GV27" s="605">
        <f t="shared" si="15"/>
        <v>19</v>
      </c>
      <c r="GW27" s="646" t="str">
        <f>GrpD!$B$4</f>
        <v>Wales</v>
      </c>
      <c r="GX27" s="606">
        <f t="shared" ref="GX27:GX32" si="305">$D27</f>
        <v>11</v>
      </c>
      <c r="GY27" s="646" t="str">
        <f>GrpD!$D$4</f>
        <v>Niederlande</v>
      </c>
      <c r="GZ27" s="643"/>
      <c r="HA27" s="643"/>
      <c r="HB27" s="614"/>
      <c r="HC27" s="606" t="str">
        <f t="shared" ref="HC27:HC32" si="306">IF(($F27&lt;&gt;"")*($G27&lt;&gt;"")*(GZ27&lt;&gt;"")*(HA27&lt;&gt;""),($F27&gt;$G27)*(GZ27&gt;HA27)+($F27=$G27)*(GZ27=HA27)+($F27&lt;$G27)*(GZ27&lt;HA27),"")</f>
        <v/>
      </c>
      <c r="HD27" s="606" t="str">
        <f>IF((HC27&lt;&gt;""),IF(OR($F27&lt;&gt;$G27,PrSettings!$M$4="●"),(($F27-$G27)=(GZ27-HA27))*1,0),"")</f>
        <v/>
      </c>
      <c r="HE27" s="606" t="str">
        <f t="shared" ref="HE27:HE32" si="307">IF((HC27&lt;&gt;""),($F27=GZ27)*($G27=HA27),"")</f>
        <v/>
      </c>
      <c r="HF27" s="606" t="str">
        <f>IF(HC27&lt;&gt;"",IF(ABS($F27-$G27)&gt;=PrSettings!$M$7,(ABS($F27-$G27-GZ27+HA27)&lt;=1)*1,IF(AND(HC27,$F27=$G27,$F27&gt;=PrSettings!$M$6),(ABS(GZ27-$F27)&lt;=1)*1,IF(AND(HC27,$F27+$G27&gt;=PrSettings!$M$8),(ABS(GZ27-$F27)+ABS(HA27-$G27)&lt;=1)*1,""))),"")</f>
        <v/>
      </c>
      <c r="HG27" s="617"/>
      <c r="HI27" s="605">
        <f t="shared" si="16"/>
        <v>19</v>
      </c>
      <c r="HJ27" s="646" t="str">
        <f>GrpD!$B$4</f>
        <v>Wales</v>
      </c>
      <c r="HK27" s="606">
        <f t="shared" ref="HK27:HK32" si="308">$D27</f>
        <v>11</v>
      </c>
      <c r="HL27" s="646" t="str">
        <f>GrpD!$D$4</f>
        <v>Niederlande</v>
      </c>
      <c r="HM27" s="643"/>
      <c r="HN27" s="643"/>
      <c r="HO27" s="614"/>
      <c r="HP27" s="606" t="str">
        <f t="shared" ref="HP27:HP32" si="309">IF(($F27&lt;&gt;"")*($G27&lt;&gt;"")*(HM27&lt;&gt;"")*(HN27&lt;&gt;""),($F27&gt;$G27)*(HM27&gt;HN27)+($F27=$G27)*(HM27=HN27)+($F27&lt;$G27)*(HM27&lt;HN27),"")</f>
        <v/>
      </c>
      <c r="HQ27" s="606" t="str">
        <f>IF((HP27&lt;&gt;""),IF(OR($F27&lt;&gt;$G27,PrSettings!$M$4="●"),(($F27-$G27)=(HM27-HN27))*1,0),"")</f>
        <v/>
      </c>
      <c r="HR27" s="606" t="str">
        <f t="shared" ref="HR27:HR32" si="310">IF((HP27&lt;&gt;""),($F27=HM27)*($G27=HN27),"")</f>
        <v/>
      </c>
      <c r="HS27" s="606" t="str">
        <f>IF(HP27&lt;&gt;"",IF(ABS($F27-$G27)&gt;=PrSettings!$M$7,(ABS($F27-$G27-HM27+HN27)&lt;=1)*1,IF(AND(HP27,$F27=$G27,$F27&gt;=PrSettings!$M$6),(ABS(HM27-$F27)&lt;=1)*1,IF(AND(HP27,$F27+$G27&gt;=PrSettings!$M$8),(ABS(HM27-$F27)+ABS(HN27-$G27)&lt;=1)*1,""))),"")</f>
        <v/>
      </c>
      <c r="HT27" s="617"/>
      <c r="HV27" s="605">
        <f t="shared" si="17"/>
        <v>19</v>
      </c>
      <c r="HW27" s="646" t="str">
        <f>GrpD!$B$4</f>
        <v>Wales</v>
      </c>
      <c r="HX27" s="606">
        <f t="shared" ref="HX27:HX32" si="311">$D27</f>
        <v>11</v>
      </c>
      <c r="HY27" s="646" t="str">
        <f>GrpD!$D$4</f>
        <v>Niederlande</v>
      </c>
      <c r="HZ27" s="643"/>
      <c r="IA27" s="643"/>
      <c r="IB27" s="614"/>
      <c r="IC27" s="606" t="str">
        <f t="shared" ref="IC27:IC32" si="312">IF(($F27&lt;&gt;"")*($G27&lt;&gt;"")*(HZ27&lt;&gt;"")*(IA27&lt;&gt;""),($F27&gt;$G27)*(HZ27&gt;IA27)+($F27=$G27)*(HZ27=IA27)+($F27&lt;$G27)*(HZ27&lt;IA27),"")</f>
        <v/>
      </c>
      <c r="ID27" s="606" t="str">
        <f>IF((IC27&lt;&gt;""),IF(OR($F27&lt;&gt;$G27,PrSettings!$M$4="●"),(($F27-$G27)=(HZ27-IA27))*1,0),"")</f>
        <v/>
      </c>
      <c r="IE27" s="606" t="str">
        <f t="shared" ref="IE27:IE32" si="313">IF((IC27&lt;&gt;""),($F27=HZ27)*($G27=IA27),"")</f>
        <v/>
      </c>
      <c r="IF27" s="606" t="str">
        <f>IF(IC27&lt;&gt;"",IF(ABS($F27-$G27)&gt;=PrSettings!$M$7,(ABS($F27-$G27-HZ27+IA27)&lt;=1)*1,IF(AND(IC27,$F27=$G27,$F27&gt;=PrSettings!$M$6),(ABS(HZ27-$F27)&lt;=1)*1,IF(AND(IC27,$F27+$G27&gt;=PrSettings!$M$8),(ABS(HZ27-$F27)+ABS(IA27-$G27)&lt;=1)*1,""))),"")</f>
        <v/>
      </c>
      <c r="IG27" s="617"/>
      <c r="II27" s="605">
        <f t="shared" si="18"/>
        <v>19</v>
      </c>
      <c r="IJ27" s="646" t="str">
        <f>GrpD!$B$4</f>
        <v>Wales</v>
      </c>
      <c r="IK27" s="606">
        <f t="shared" ref="IK27:IK32" si="314">$D27</f>
        <v>11</v>
      </c>
      <c r="IL27" s="646" t="str">
        <f>GrpD!$D$4</f>
        <v>Niederlande</v>
      </c>
      <c r="IM27" s="643"/>
      <c r="IN27" s="643"/>
      <c r="IO27" s="614"/>
      <c r="IP27" s="606" t="str">
        <f t="shared" ref="IP27:IP32" si="315">IF(($F27&lt;&gt;"")*($G27&lt;&gt;"")*(IM27&lt;&gt;"")*(IN27&lt;&gt;""),($F27&gt;$G27)*(IM27&gt;IN27)+($F27=$G27)*(IM27=IN27)+($F27&lt;$G27)*(IM27&lt;IN27),"")</f>
        <v/>
      </c>
      <c r="IQ27" s="606" t="str">
        <f>IF((IP27&lt;&gt;""),IF(OR($F27&lt;&gt;$G27,PrSettings!$M$4="●"),(($F27-$G27)=(IM27-IN27))*1,0),"")</f>
        <v/>
      </c>
      <c r="IR27" s="606" t="str">
        <f t="shared" ref="IR27:IR32" si="316">IF((IP27&lt;&gt;""),($F27=IM27)*($G27=IN27),"")</f>
        <v/>
      </c>
      <c r="IS27" s="606" t="str">
        <f>IF(IP27&lt;&gt;"",IF(ABS($F27-$G27)&gt;=PrSettings!$M$7,(ABS($F27-$G27-IM27+IN27)&lt;=1)*1,IF(AND(IP27,$F27=$G27,$F27&gt;=PrSettings!$M$6),(ABS(IM27-$F27)&lt;=1)*1,IF(AND(IP27,$F27+$G27&gt;=PrSettings!$M$8),(ABS(IM27-$F27)+ABS(IN27-$G27)&lt;=1)*1,""))),"")</f>
        <v/>
      </c>
      <c r="IT27" s="617"/>
      <c r="IV27" s="605">
        <f t="shared" si="19"/>
        <v>19</v>
      </c>
      <c r="IW27" s="646" t="str">
        <f>GrpD!$B$4</f>
        <v>Wales</v>
      </c>
      <c r="IX27" s="606">
        <f t="shared" ref="IX27:IX32" si="317">$D27</f>
        <v>11</v>
      </c>
      <c r="IY27" s="646" t="str">
        <f>GrpD!$D$4</f>
        <v>Niederlande</v>
      </c>
      <c r="IZ27" s="643"/>
      <c r="JA27" s="643"/>
      <c r="JB27" s="614"/>
      <c r="JC27" s="606" t="str">
        <f t="shared" ref="JC27:JC32" si="318">IF(($F27&lt;&gt;"")*($G27&lt;&gt;"")*(IZ27&lt;&gt;"")*(JA27&lt;&gt;""),($F27&gt;$G27)*(IZ27&gt;JA27)+($F27=$G27)*(IZ27=JA27)+($F27&lt;$G27)*(IZ27&lt;JA27),"")</f>
        <v/>
      </c>
      <c r="JD27" s="606" t="str">
        <f>IF((JC27&lt;&gt;""),IF(OR($F27&lt;&gt;$G27,PrSettings!$M$4="●"),(($F27-$G27)=(IZ27-JA27))*1,0),"")</f>
        <v/>
      </c>
      <c r="JE27" s="606" t="str">
        <f t="shared" ref="JE27:JE32" si="319">IF((JC27&lt;&gt;""),($F27=IZ27)*($G27=JA27),"")</f>
        <v/>
      </c>
      <c r="JF27" s="606" t="str">
        <f>IF(JC27&lt;&gt;"",IF(ABS($F27-$G27)&gt;=PrSettings!$M$7,(ABS($F27-$G27-IZ27+JA27)&lt;=1)*1,IF(AND(JC27,$F27=$G27,$F27&gt;=PrSettings!$M$6),(ABS(IZ27-$F27)&lt;=1)*1,IF(AND(JC27,$F27+$G27&gt;=PrSettings!$M$8),(ABS(IZ27-$F27)+ABS(JA27-$G27)&lt;=1)*1,""))),"")</f>
        <v/>
      </c>
      <c r="JG27" s="617"/>
      <c r="JI27" s="605">
        <f t="shared" si="20"/>
        <v>19</v>
      </c>
      <c r="JJ27" s="646" t="str">
        <f>GrpD!$B$4</f>
        <v>Wales</v>
      </c>
      <c r="JK27" s="606">
        <f t="shared" ref="JK27:JK32" si="320">$D27</f>
        <v>11</v>
      </c>
      <c r="JL27" s="646" t="str">
        <f>GrpD!$D$4</f>
        <v>Niederlande</v>
      </c>
      <c r="JM27" s="643"/>
      <c r="JN27" s="643"/>
      <c r="JO27" s="614"/>
      <c r="JP27" s="606" t="str">
        <f t="shared" ref="JP27:JP32" si="321">IF(($F27&lt;&gt;"")*($G27&lt;&gt;"")*(JM27&lt;&gt;"")*(JN27&lt;&gt;""),($F27&gt;$G27)*(JM27&gt;JN27)+($F27=$G27)*(JM27=JN27)+($F27&lt;$G27)*(JM27&lt;JN27),"")</f>
        <v/>
      </c>
      <c r="JQ27" s="606" t="str">
        <f>IF((JP27&lt;&gt;""),IF(OR($F27&lt;&gt;$G27,PrSettings!$M$4="●"),(($F27-$G27)=(JM27-JN27))*1,0),"")</f>
        <v/>
      </c>
      <c r="JR27" s="606" t="str">
        <f t="shared" ref="JR27:JR32" si="322">IF((JP27&lt;&gt;""),($F27=JM27)*($G27=JN27),"")</f>
        <v/>
      </c>
      <c r="JS27" s="606" t="str">
        <f>IF(JP27&lt;&gt;"",IF(ABS($F27-$G27)&gt;=PrSettings!$M$7,(ABS($F27-$G27-JM27+JN27)&lt;=1)*1,IF(AND(JP27,$F27=$G27,$F27&gt;=PrSettings!$M$6),(ABS(JM27-$F27)&lt;=1)*1,IF(AND(JP27,$F27+$G27&gt;=PrSettings!$M$8),(ABS(JM27-$F27)+ABS(JN27-$G27)&lt;=1)*1,""))),"")</f>
        <v/>
      </c>
      <c r="JT27" s="617"/>
      <c r="JV27" s="605">
        <f t="shared" si="21"/>
        <v>19</v>
      </c>
      <c r="JW27" s="646" t="str">
        <f>GrpD!$B$4</f>
        <v>Wales</v>
      </c>
      <c r="JX27" s="606">
        <f t="shared" ref="JX27:JX32" si="323">$D27</f>
        <v>11</v>
      </c>
      <c r="JY27" s="646" t="str">
        <f>GrpD!$D$4</f>
        <v>Niederlande</v>
      </c>
      <c r="JZ27" s="643"/>
      <c r="KA27" s="643"/>
      <c r="KB27" s="614"/>
      <c r="KC27" s="606" t="str">
        <f t="shared" ref="KC27:KC32" si="324">IF(($F27&lt;&gt;"")*($G27&lt;&gt;"")*(JZ27&lt;&gt;"")*(KA27&lt;&gt;""),($F27&gt;$G27)*(JZ27&gt;KA27)+($F27=$G27)*(JZ27=KA27)+($F27&lt;$G27)*(JZ27&lt;KA27),"")</f>
        <v/>
      </c>
      <c r="KD27" s="606" t="str">
        <f>IF((KC27&lt;&gt;""),IF(OR($F27&lt;&gt;$G27,PrSettings!$M$4="●"),(($F27-$G27)=(JZ27-KA27))*1,0),"")</f>
        <v/>
      </c>
      <c r="KE27" s="606" t="str">
        <f t="shared" ref="KE27:KE32" si="325">IF((KC27&lt;&gt;""),($F27=JZ27)*($G27=KA27),"")</f>
        <v/>
      </c>
      <c r="KF27" s="606" t="str">
        <f>IF(KC27&lt;&gt;"",IF(ABS($F27-$G27)&gt;=PrSettings!$M$7,(ABS($F27-$G27-JZ27+KA27)&lt;=1)*1,IF(AND(KC27,$F27=$G27,$F27&gt;=PrSettings!$M$6),(ABS(JZ27-$F27)&lt;=1)*1,IF(AND(KC27,$F27+$G27&gt;=PrSettings!$M$8),(ABS(JZ27-$F27)+ABS(KA27-$G27)&lt;=1)*1,""))),"")</f>
        <v/>
      </c>
      <c r="KG27" s="617"/>
      <c r="KI27" s="605">
        <f t="shared" si="22"/>
        <v>19</v>
      </c>
      <c r="KJ27" s="646" t="str">
        <f>GrpD!$B$4</f>
        <v>Wales</v>
      </c>
      <c r="KK27" s="606">
        <f t="shared" ref="KK27:KK32" si="326">$D27</f>
        <v>11</v>
      </c>
      <c r="KL27" s="646" t="str">
        <f>GrpD!$D$4</f>
        <v>Niederlande</v>
      </c>
      <c r="KM27" s="643"/>
      <c r="KN27" s="643"/>
      <c r="KO27" s="614"/>
      <c r="KP27" s="606" t="str">
        <f t="shared" ref="KP27:KP32" si="327">IF(($F27&lt;&gt;"")*($G27&lt;&gt;"")*(KM27&lt;&gt;"")*(KN27&lt;&gt;""),($F27&gt;$G27)*(KM27&gt;KN27)+($F27=$G27)*(KM27=KN27)+($F27&lt;$G27)*(KM27&lt;KN27),"")</f>
        <v/>
      </c>
      <c r="KQ27" s="606" t="str">
        <f>IF((KP27&lt;&gt;""),IF(OR($F27&lt;&gt;$G27,PrSettings!$M$4="●"),(($F27-$G27)=(KM27-KN27))*1,0),"")</f>
        <v/>
      </c>
      <c r="KR27" s="606" t="str">
        <f t="shared" ref="KR27:KR32" si="328">IF((KP27&lt;&gt;""),($F27=KM27)*($G27=KN27),"")</f>
        <v/>
      </c>
      <c r="KS27" s="606" t="str">
        <f>IF(KP27&lt;&gt;"",IF(ABS($F27-$G27)&gt;=PrSettings!$M$7,(ABS($F27-$G27-KM27+KN27)&lt;=1)*1,IF(AND(KP27,$F27=$G27,$F27&gt;=PrSettings!$M$6),(ABS(KM27-$F27)&lt;=1)*1,IF(AND(KP27,$F27+$G27&gt;=PrSettings!$M$8),(ABS(KM27-$F27)+ABS(KN27-$G27)&lt;=1)*1,""))),"")</f>
        <v/>
      </c>
      <c r="KT27" s="617"/>
      <c r="KV27" s="605">
        <f t="shared" si="23"/>
        <v>19</v>
      </c>
      <c r="KW27" s="646" t="str">
        <f>GrpD!$B$4</f>
        <v>Wales</v>
      </c>
      <c r="KX27" s="606">
        <f t="shared" ref="KX27:KX32" si="329">$D27</f>
        <v>11</v>
      </c>
      <c r="KY27" s="646" t="str">
        <f>GrpD!$D$4</f>
        <v>Niederlande</v>
      </c>
      <c r="KZ27" s="643"/>
      <c r="LA27" s="643"/>
      <c r="LB27" s="614"/>
      <c r="LC27" s="606" t="str">
        <f t="shared" ref="LC27:LC32" si="330">IF(($F27&lt;&gt;"")*($G27&lt;&gt;"")*(KZ27&lt;&gt;"")*(LA27&lt;&gt;""),($F27&gt;$G27)*(KZ27&gt;LA27)+($F27=$G27)*(KZ27=LA27)+($F27&lt;$G27)*(KZ27&lt;LA27),"")</f>
        <v/>
      </c>
      <c r="LD27" s="606" t="str">
        <f>IF((LC27&lt;&gt;""),IF(OR($F27&lt;&gt;$G27,PrSettings!$M$4="●"),(($F27-$G27)=(KZ27-LA27))*1,0),"")</f>
        <v/>
      </c>
      <c r="LE27" s="606" t="str">
        <f t="shared" ref="LE27:LE32" si="331">IF((LC27&lt;&gt;""),($F27=KZ27)*($G27=LA27),"")</f>
        <v/>
      </c>
      <c r="LF27" s="606" t="str">
        <f>IF(LC27&lt;&gt;"",IF(ABS($F27-$G27)&gt;=PrSettings!$M$7,(ABS($F27-$G27-KZ27+LA27)&lt;=1)*1,IF(AND(LC27,$F27=$G27,$F27&gt;=PrSettings!$M$6),(ABS(KZ27-$F27)&lt;=1)*1,IF(AND(LC27,$F27+$G27&gt;=PrSettings!$M$8),(ABS(KZ27-$F27)+ABS(LA27-$G27)&lt;=1)*1,""))),"")</f>
        <v/>
      </c>
      <c r="LG27" s="617"/>
      <c r="LI27" s="605">
        <f t="shared" si="24"/>
        <v>19</v>
      </c>
      <c r="LJ27" s="646" t="str">
        <f>GrpD!$B$4</f>
        <v>Wales</v>
      </c>
      <c r="LK27" s="606">
        <f t="shared" ref="LK27:LK32" si="332">$D27</f>
        <v>11</v>
      </c>
      <c r="LL27" s="646" t="str">
        <f>GrpD!$D$4</f>
        <v>Niederlande</v>
      </c>
      <c r="LM27" s="643"/>
      <c r="LN27" s="643"/>
      <c r="LO27" s="614"/>
      <c r="LP27" s="606" t="str">
        <f t="shared" ref="LP27:LP32" si="333">IF(($F27&lt;&gt;"")*($G27&lt;&gt;"")*(LM27&lt;&gt;"")*(LN27&lt;&gt;""),($F27&gt;$G27)*(LM27&gt;LN27)+($F27=$G27)*(LM27=LN27)+($F27&lt;$G27)*(LM27&lt;LN27),"")</f>
        <v/>
      </c>
      <c r="LQ27" s="606" t="str">
        <f>IF((LP27&lt;&gt;""),IF(OR($F27&lt;&gt;$G27,PrSettings!$M$4="●"),(($F27-$G27)=(LM27-LN27))*1,0),"")</f>
        <v/>
      </c>
      <c r="LR27" s="606" t="str">
        <f t="shared" ref="LR27:LR32" si="334">IF((LP27&lt;&gt;""),($F27=LM27)*($G27=LN27),"")</f>
        <v/>
      </c>
      <c r="LS27" s="606" t="str">
        <f>IF(LP27&lt;&gt;"",IF(ABS($F27-$G27)&gt;=PrSettings!$M$7,(ABS($F27-$G27-LM27+LN27)&lt;=1)*1,IF(AND(LP27,$F27=$G27,$F27&gt;=PrSettings!$M$6),(ABS(LM27-$F27)&lt;=1)*1,IF(AND(LP27,$F27+$G27&gt;=PrSettings!$M$8),(ABS(LM27-$F27)+ABS(LN27-$G27)&lt;=1)*1,""))),"")</f>
        <v/>
      </c>
      <c r="LT27" s="617"/>
      <c r="LV27" s="605">
        <f t="shared" si="25"/>
        <v>19</v>
      </c>
      <c r="LW27" s="646" t="str">
        <f>GrpD!$B$4</f>
        <v>Wales</v>
      </c>
      <c r="LX27" s="606">
        <f t="shared" ref="LX27:LX32" si="335">$D27</f>
        <v>11</v>
      </c>
      <c r="LY27" s="646" t="str">
        <f>GrpD!$D$4</f>
        <v>Niederlande</v>
      </c>
      <c r="LZ27" s="643"/>
      <c r="MA27" s="643"/>
      <c r="MB27" s="614"/>
      <c r="MC27" s="606" t="str">
        <f t="shared" ref="MC27:MC32" si="336">IF(($F27&lt;&gt;"")*($G27&lt;&gt;"")*(LZ27&lt;&gt;"")*(MA27&lt;&gt;""),($F27&gt;$G27)*(LZ27&gt;MA27)+($F27=$G27)*(LZ27=MA27)+($F27&lt;$G27)*(LZ27&lt;MA27),"")</f>
        <v/>
      </c>
      <c r="MD27" s="606" t="str">
        <f>IF((MC27&lt;&gt;""),IF(OR($F27&lt;&gt;$G27,PrSettings!$M$4="●"),(($F27-$G27)=(LZ27-MA27))*1,0),"")</f>
        <v/>
      </c>
      <c r="ME27" s="606" t="str">
        <f t="shared" ref="ME27:ME32" si="337">IF((MC27&lt;&gt;""),($F27=LZ27)*($G27=MA27),"")</f>
        <v/>
      </c>
      <c r="MF27" s="606" t="str">
        <f>IF(MC27&lt;&gt;"",IF(ABS($F27-$G27)&gt;=PrSettings!$M$7,(ABS($F27-$G27-LZ27+MA27)&lt;=1)*1,IF(AND(MC27,$F27=$G27,$F27&gt;=PrSettings!$M$6),(ABS(LZ27-$F27)&lt;=1)*1,IF(AND(MC27,$F27+$G27&gt;=PrSettings!$M$8),(ABS(LZ27-$F27)+ABS(MA27-$G27)&lt;=1)*1,""))),"")</f>
        <v/>
      </c>
      <c r="MG27" s="617"/>
    </row>
    <row r="28" spans="2:345" x14ac:dyDescent="0.25">
      <c r="B28" s="605">
        <f>INDEX(Groups!$C$7:$C$25,MATCH(C28,Groups!$D$7:$D$25,0))</f>
        <v>7</v>
      </c>
      <c r="C28" s="646" t="str">
        <f>GrpD!$B$5</f>
        <v>Frankreich</v>
      </c>
      <c r="D28" s="606">
        <f>INDEX(Groups!$C$7:$C$25,MATCH(E28,Groups!$D$7:$D$25,0))</f>
        <v>3</v>
      </c>
      <c r="E28" s="646" t="str">
        <f>GrpD!$D$5</f>
        <v>England</v>
      </c>
      <c r="F28" s="649">
        <f>GrpD!$E$5</f>
        <v>2</v>
      </c>
      <c r="G28" s="650">
        <f>GrpD!$G$5</f>
        <v>1</v>
      </c>
      <c r="I28" s="605">
        <f t="shared" si="0"/>
        <v>7</v>
      </c>
      <c r="J28" s="646" t="str">
        <f>GrpD!$B$5</f>
        <v>Frankreich</v>
      </c>
      <c r="K28" s="606">
        <f t="shared" si="260"/>
        <v>3</v>
      </c>
      <c r="L28" s="646" t="str">
        <f>GrpD!$D$5</f>
        <v>England</v>
      </c>
      <c r="M28" s="643"/>
      <c r="N28" s="643"/>
      <c r="O28" s="615"/>
      <c r="P28" s="606" t="str">
        <f t="shared" si="261"/>
        <v/>
      </c>
      <c r="Q28" s="606" t="str">
        <f>IF((P28&lt;&gt;""),IF(OR($F28&lt;&gt;$G28,PrSettings!$M$4="●"),(($F28-$G28)=(M28-N28))*1,0),"")</f>
        <v/>
      </c>
      <c r="R28" s="606" t="str">
        <f t="shared" si="262"/>
        <v/>
      </c>
      <c r="S28" s="606" t="str">
        <f>IF(P28&lt;&gt;"",IF(ABS($F28-$G28)&gt;=PrSettings!$M$7,(ABS($F28-$G28-M28+N28)&lt;=1)*1,IF(AND(P28,$F28=$G28,$F28&gt;=PrSettings!$M$6),(ABS(M28-$F28)&lt;=1)*1,IF(AND(P28,$F28+$G28&gt;=PrSettings!$M$8),(ABS(M28-$F28)+ABS(N28-$G28)&lt;=1)*1,""))),"")</f>
        <v/>
      </c>
      <c r="T28" s="618"/>
      <c r="V28" s="605">
        <f t="shared" si="1"/>
        <v>7</v>
      </c>
      <c r="W28" s="646" t="str">
        <f>GrpD!$B$5</f>
        <v>Frankreich</v>
      </c>
      <c r="X28" s="606">
        <f t="shared" si="263"/>
        <v>3</v>
      </c>
      <c r="Y28" s="646" t="str">
        <f>GrpD!$D$5</f>
        <v>England</v>
      </c>
      <c r="Z28" s="643"/>
      <c r="AA28" s="643"/>
      <c r="AB28" s="615"/>
      <c r="AC28" s="606" t="str">
        <f t="shared" si="264"/>
        <v/>
      </c>
      <c r="AD28" s="606" t="str">
        <f>IF((AC28&lt;&gt;""),IF(OR($F28&lt;&gt;$G28,PrSettings!$M$4="●"),(($F28-$G28)=(Z28-AA28))*1,0),"")</f>
        <v/>
      </c>
      <c r="AE28" s="606" t="str">
        <f t="shared" si="265"/>
        <v/>
      </c>
      <c r="AF28" s="606" t="str">
        <f>IF(AC28&lt;&gt;"",IF(ABS($F28-$G28)&gt;=PrSettings!$M$7,(ABS($F28-$G28-Z28+AA28)&lt;=1)*1,IF(AND(AC28,$F28=$G28,$F28&gt;=PrSettings!$M$6),(ABS(Z28-$F28)&lt;=1)*1,IF(AND(AC28,$F28+$G28&gt;=PrSettings!$M$8),(ABS(Z28-$F28)+ABS(AA28-$G28)&lt;=1)*1,""))),"")</f>
        <v/>
      </c>
      <c r="AG28" s="618"/>
      <c r="AI28" s="605">
        <f t="shared" si="2"/>
        <v>7</v>
      </c>
      <c r="AJ28" s="646" t="str">
        <f>GrpD!$B$5</f>
        <v>Frankreich</v>
      </c>
      <c r="AK28" s="606">
        <f t="shared" si="266"/>
        <v>3</v>
      </c>
      <c r="AL28" s="646" t="str">
        <f>GrpD!$D$5</f>
        <v>England</v>
      </c>
      <c r="AM28" s="643"/>
      <c r="AN28" s="643"/>
      <c r="AO28" s="615"/>
      <c r="AP28" s="606" t="str">
        <f t="shared" si="267"/>
        <v/>
      </c>
      <c r="AQ28" s="606" t="str">
        <f>IF((AP28&lt;&gt;""),IF(OR($F28&lt;&gt;$G28,PrSettings!$M$4="●"),(($F28-$G28)=(AM28-AN28))*1,0),"")</f>
        <v/>
      </c>
      <c r="AR28" s="606" t="str">
        <f t="shared" si="268"/>
        <v/>
      </c>
      <c r="AS28" s="606" t="str">
        <f>IF(AP28&lt;&gt;"",IF(ABS($F28-$G28)&gt;=PrSettings!$M$7,(ABS($F28-$G28-AM28+AN28)&lt;=1)*1,IF(AND(AP28,$F28=$G28,$F28&gt;=PrSettings!$M$6),(ABS(AM28-$F28)&lt;=1)*1,IF(AND(AP28,$F28+$G28&gt;=PrSettings!$M$8),(ABS(AM28-$F28)+ABS(AN28-$G28)&lt;=1)*1,""))),"")</f>
        <v/>
      </c>
      <c r="AT28" s="618"/>
      <c r="AV28" s="605">
        <f t="shared" si="3"/>
        <v>7</v>
      </c>
      <c r="AW28" s="646" t="str">
        <f>GrpD!$B$5</f>
        <v>Frankreich</v>
      </c>
      <c r="AX28" s="606">
        <f t="shared" si="269"/>
        <v>3</v>
      </c>
      <c r="AY28" s="646" t="str">
        <f>GrpD!$D$5</f>
        <v>England</v>
      </c>
      <c r="AZ28" s="643"/>
      <c r="BA28" s="643"/>
      <c r="BB28" s="615"/>
      <c r="BC28" s="606" t="str">
        <f t="shared" si="270"/>
        <v/>
      </c>
      <c r="BD28" s="606" t="str">
        <f>IF((BC28&lt;&gt;""),IF(OR($F28&lt;&gt;$G28,PrSettings!$M$4="●"),(($F28-$G28)=(AZ28-BA28))*1,0),"")</f>
        <v/>
      </c>
      <c r="BE28" s="606" t="str">
        <f t="shared" si="271"/>
        <v/>
      </c>
      <c r="BF28" s="606" t="str">
        <f>IF(BC28&lt;&gt;"",IF(ABS($F28-$G28)&gt;=PrSettings!$M$7,(ABS($F28-$G28-AZ28+BA28)&lt;=1)*1,IF(AND(BC28,$F28=$G28,$F28&gt;=PrSettings!$M$6),(ABS(AZ28-$F28)&lt;=1)*1,IF(AND(BC28,$F28+$G28&gt;=PrSettings!$M$8),(ABS(AZ28-$F28)+ABS(BA28-$G28)&lt;=1)*1,""))),"")</f>
        <v/>
      </c>
      <c r="BG28" s="618"/>
      <c r="BI28" s="605">
        <f t="shared" si="4"/>
        <v>7</v>
      </c>
      <c r="BJ28" s="646" t="str">
        <f>GrpD!$B$5</f>
        <v>Frankreich</v>
      </c>
      <c r="BK28" s="606">
        <f t="shared" si="272"/>
        <v>3</v>
      </c>
      <c r="BL28" s="646" t="str">
        <f>GrpD!$D$5</f>
        <v>England</v>
      </c>
      <c r="BM28" s="643"/>
      <c r="BN28" s="643"/>
      <c r="BO28" s="615"/>
      <c r="BP28" s="606" t="str">
        <f t="shared" si="273"/>
        <v/>
      </c>
      <c r="BQ28" s="606" t="str">
        <f>IF((BP28&lt;&gt;""),IF(OR($F28&lt;&gt;$G28,PrSettings!$M$4="●"),(($F28-$G28)=(BM28-BN28))*1,0),"")</f>
        <v/>
      </c>
      <c r="BR28" s="606" t="str">
        <f t="shared" si="274"/>
        <v/>
      </c>
      <c r="BS28" s="606" t="str">
        <f>IF(BP28&lt;&gt;"",IF(ABS($F28-$G28)&gt;=PrSettings!$M$7,(ABS($F28-$G28-BM28+BN28)&lt;=1)*1,IF(AND(BP28,$F28=$G28,$F28&gt;=PrSettings!$M$6),(ABS(BM28-$F28)&lt;=1)*1,IF(AND(BP28,$F28+$G28&gt;=PrSettings!$M$8),(ABS(BM28-$F28)+ABS(BN28-$G28)&lt;=1)*1,""))),"")</f>
        <v/>
      </c>
      <c r="BT28" s="618"/>
      <c r="BV28" s="605">
        <f t="shared" si="5"/>
        <v>7</v>
      </c>
      <c r="BW28" s="646" t="str">
        <f>GrpD!$B$5</f>
        <v>Frankreich</v>
      </c>
      <c r="BX28" s="606">
        <f t="shared" si="275"/>
        <v>3</v>
      </c>
      <c r="BY28" s="646" t="str">
        <f>GrpD!$D$5</f>
        <v>England</v>
      </c>
      <c r="BZ28" s="643"/>
      <c r="CA28" s="643"/>
      <c r="CB28" s="615"/>
      <c r="CC28" s="606" t="str">
        <f t="shared" si="276"/>
        <v/>
      </c>
      <c r="CD28" s="606" t="str">
        <f>IF((CC28&lt;&gt;""),IF(OR($F28&lt;&gt;$G28,PrSettings!$M$4="●"),(($F28-$G28)=(BZ28-CA28))*1,0),"")</f>
        <v/>
      </c>
      <c r="CE28" s="606" t="str">
        <f t="shared" si="277"/>
        <v/>
      </c>
      <c r="CF28" s="606" t="str">
        <f>IF(CC28&lt;&gt;"",IF(ABS($F28-$G28)&gt;=PrSettings!$M$7,(ABS($F28-$G28-BZ28+CA28)&lt;=1)*1,IF(AND(CC28,$F28=$G28,$F28&gt;=PrSettings!$M$6),(ABS(BZ28-$F28)&lt;=1)*1,IF(AND(CC28,$F28+$G28&gt;=PrSettings!$M$8),(ABS(BZ28-$F28)+ABS(CA28-$G28)&lt;=1)*1,""))),"")</f>
        <v/>
      </c>
      <c r="CG28" s="618"/>
      <c r="CI28" s="605">
        <f t="shared" si="6"/>
        <v>7</v>
      </c>
      <c r="CJ28" s="646" t="str">
        <f>GrpD!$B$5</f>
        <v>Frankreich</v>
      </c>
      <c r="CK28" s="606">
        <f t="shared" si="278"/>
        <v>3</v>
      </c>
      <c r="CL28" s="646" t="str">
        <f>GrpD!$D$5</f>
        <v>England</v>
      </c>
      <c r="CM28" s="643"/>
      <c r="CN28" s="643"/>
      <c r="CO28" s="615"/>
      <c r="CP28" s="606" t="str">
        <f t="shared" si="279"/>
        <v/>
      </c>
      <c r="CQ28" s="606" t="str">
        <f>IF((CP28&lt;&gt;""),IF(OR($F28&lt;&gt;$G28,PrSettings!$M$4="●"),(($F28-$G28)=(CM28-CN28))*1,0),"")</f>
        <v/>
      </c>
      <c r="CR28" s="606" t="str">
        <f t="shared" si="280"/>
        <v/>
      </c>
      <c r="CS28" s="606" t="str">
        <f>IF(CP28&lt;&gt;"",IF(ABS($F28-$G28)&gt;=PrSettings!$M$7,(ABS($F28-$G28-CM28+CN28)&lt;=1)*1,IF(AND(CP28,$F28=$G28,$F28&gt;=PrSettings!$M$6),(ABS(CM28-$F28)&lt;=1)*1,IF(AND(CP28,$F28+$G28&gt;=PrSettings!$M$8),(ABS(CM28-$F28)+ABS(CN28-$G28)&lt;=1)*1,""))),"")</f>
        <v/>
      </c>
      <c r="CT28" s="618"/>
      <c r="CV28" s="605">
        <f t="shared" si="7"/>
        <v>7</v>
      </c>
      <c r="CW28" s="646" t="str">
        <f>GrpD!$B$5</f>
        <v>Frankreich</v>
      </c>
      <c r="CX28" s="606">
        <f t="shared" si="281"/>
        <v>3</v>
      </c>
      <c r="CY28" s="646" t="str">
        <f>GrpD!$D$5</f>
        <v>England</v>
      </c>
      <c r="CZ28" s="643"/>
      <c r="DA28" s="643"/>
      <c r="DB28" s="615"/>
      <c r="DC28" s="606" t="str">
        <f t="shared" si="282"/>
        <v/>
      </c>
      <c r="DD28" s="606" t="str">
        <f>IF((DC28&lt;&gt;""),IF(OR($F28&lt;&gt;$G28,PrSettings!$M$4="●"),(($F28-$G28)=(CZ28-DA28))*1,0),"")</f>
        <v/>
      </c>
      <c r="DE28" s="606" t="str">
        <f t="shared" si="283"/>
        <v/>
      </c>
      <c r="DF28" s="606" t="str">
        <f>IF(DC28&lt;&gt;"",IF(ABS($F28-$G28)&gt;=PrSettings!$M$7,(ABS($F28-$G28-CZ28+DA28)&lt;=1)*1,IF(AND(DC28,$F28=$G28,$F28&gt;=PrSettings!$M$6),(ABS(CZ28-$F28)&lt;=1)*1,IF(AND(DC28,$F28+$G28&gt;=PrSettings!$M$8),(ABS(CZ28-$F28)+ABS(DA28-$G28)&lt;=1)*1,""))),"")</f>
        <v/>
      </c>
      <c r="DG28" s="618"/>
      <c r="DI28" s="605">
        <f t="shared" si="8"/>
        <v>7</v>
      </c>
      <c r="DJ28" s="646" t="str">
        <f>GrpD!$B$5</f>
        <v>Frankreich</v>
      </c>
      <c r="DK28" s="606">
        <f t="shared" si="284"/>
        <v>3</v>
      </c>
      <c r="DL28" s="646" t="str">
        <f>GrpD!$D$5</f>
        <v>England</v>
      </c>
      <c r="DM28" s="643"/>
      <c r="DN28" s="643"/>
      <c r="DO28" s="615"/>
      <c r="DP28" s="606" t="str">
        <f t="shared" si="285"/>
        <v/>
      </c>
      <c r="DQ28" s="606" t="str">
        <f>IF((DP28&lt;&gt;""),IF(OR($F28&lt;&gt;$G28,PrSettings!$M$4="●"),(($F28-$G28)=(DM28-DN28))*1,0),"")</f>
        <v/>
      </c>
      <c r="DR28" s="606" t="str">
        <f t="shared" si="286"/>
        <v/>
      </c>
      <c r="DS28" s="606" t="str">
        <f>IF(DP28&lt;&gt;"",IF(ABS($F28-$G28)&gt;=PrSettings!$M$7,(ABS($F28-$G28-DM28+DN28)&lt;=1)*1,IF(AND(DP28,$F28=$G28,$F28&gt;=PrSettings!$M$6),(ABS(DM28-$F28)&lt;=1)*1,IF(AND(DP28,$F28+$G28&gt;=PrSettings!$M$8),(ABS(DM28-$F28)+ABS(DN28-$G28)&lt;=1)*1,""))),"")</f>
        <v/>
      </c>
      <c r="DT28" s="618"/>
      <c r="DV28" s="605">
        <f t="shared" si="9"/>
        <v>7</v>
      </c>
      <c r="DW28" s="646" t="str">
        <f>GrpD!$B$5</f>
        <v>Frankreich</v>
      </c>
      <c r="DX28" s="606">
        <f t="shared" si="287"/>
        <v>3</v>
      </c>
      <c r="DY28" s="646" t="str">
        <f>GrpD!$D$5</f>
        <v>England</v>
      </c>
      <c r="DZ28" s="643"/>
      <c r="EA28" s="643"/>
      <c r="EB28" s="615"/>
      <c r="EC28" s="606" t="str">
        <f t="shared" si="288"/>
        <v/>
      </c>
      <c r="ED28" s="606" t="str">
        <f>IF((EC28&lt;&gt;""),IF(OR($F28&lt;&gt;$G28,PrSettings!$M$4="●"),(($F28-$G28)=(DZ28-EA28))*1,0),"")</f>
        <v/>
      </c>
      <c r="EE28" s="606" t="str">
        <f t="shared" si="289"/>
        <v/>
      </c>
      <c r="EF28" s="606" t="str">
        <f>IF(EC28&lt;&gt;"",IF(ABS($F28-$G28)&gt;=PrSettings!$M$7,(ABS($F28-$G28-DZ28+EA28)&lt;=1)*1,IF(AND(EC28,$F28=$G28,$F28&gt;=PrSettings!$M$6),(ABS(DZ28-$F28)&lt;=1)*1,IF(AND(EC28,$F28+$G28&gt;=PrSettings!$M$8),(ABS(DZ28-$F28)+ABS(EA28-$G28)&lt;=1)*1,""))),"")</f>
        <v/>
      </c>
      <c r="EG28" s="618"/>
      <c r="EI28" s="605">
        <f t="shared" si="10"/>
        <v>7</v>
      </c>
      <c r="EJ28" s="646" t="str">
        <f>GrpD!$B$5</f>
        <v>Frankreich</v>
      </c>
      <c r="EK28" s="606">
        <f t="shared" si="290"/>
        <v>3</v>
      </c>
      <c r="EL28" s="646" t="str">
        <f>GrpD!$D$5</f>
        <v>England</v>
      </c>
      <c r="EM28" s="643"/>
      <c r="EN28" s="643"/>
      <c r="EO28" s="615"/>
      <c r="EP28" s="606" t="str">
        <f t="shared" si="291"/>
        <v/>
      </c>
      <c r="EQ28" s="606" t="str">
        <f>IF((EP28&lt;&gt;""),IF(OR($F28&lt;&gt;$G28,PrSettings!$M$4="●"),(($F28-$G28)=(EM28-EN28))*1,0),"")</f>
        <v/>
      </c>
      <c r="ER28" s="606" t="str">
        <f t="shared" si="292"/>
        <v/>
      </c>
      <c r="ES28" s="606" t="str">
        <f>IF(EP28&lt;&gt;"",IF(ABS($F28-$G28)&gt;=PrSettings!$M$7,(ABS($F28-$G28-EM28+EN28)&lt;=1)*1,IF(AND(EP28,$F28=$G28,$F28&gt;=PrSettings!$M$6),(ABS(EM28-$F28)&lt;=1)*1,IF(AND(EP28,$F28+$G28&gt;=PrSettings!$M$8),(ABS(EM28-$F28)+ABS(EN28-$G28)&lt;=1)*1,""))),"")</f>
        <v/>
      </c>
      <c r="ET28" s="618"/>
      <c r="EV28" s="605">
        <f t="shared" si="11"/>
        <v>7</v>
      </c>
      <c r="EW28" s="646" t="str">
        <f>GrpD!$B$5</f>
        <v>Frankreich</v>
      </c>
      <c r="EX28" s="606">
        <f t="shared" si="293"/>
        <v>3</v>
      </c>
      <c r="EY28" s="646" t="str">
        <f>GrpD!$D$5</f>
        <v>England</v>
      </c>
      <c r="EZ28" s="643"/>
      <c r="FA28" s="643"/>
      <c r="FB28" s="615"/>
      <c r="FC28" s="606" t="str">
        <f t="shared" si="294"/>
        <v/>
      </c>
      <c r="FD28" s="606" t="str">
        <f>IF((FC28&lt;&gt;""),IF(OR($F28&lt;&gt;$G28,PrSettings!$M$4="●"),(($F28-$G28)=(EZ28-FA28))*1,0),"")</f>
        <v/>
      </c>
      <c r="FE28" s="606" t="str">
        <f t="shared" si="295"/>
        <v/>
      </c>
      <c r="FF28" s="606" t="str">
        <f>IF(FC28&lt;&gt;"",IF(ABS($F28-$G28)&gt;=PrSettings!$M$7,(ABS($F28-$G28-EZ28+FA28)&lt;=1)*1,IF(AND(FC28,$F28=$G28,$F28&gt;=PrSettings!$M$6),(ABS(EZ28-$F28)&lt;=1)*1,IF(AND(FC28,$F28+$G28&gt;=PrSettings!$M$8),(ABS(EZ28-$F28)+ABS(FA28-$G28)&lt;=1)*1,""))),"")</f>
        <v/>
      </c>
      <c r="FG28" s="618"/>
      <c r="FI28" s="605">
        <f t="shared" si="12"/>
        <v>7</v>
      </c>
      <c r="FJ28" s="646" t="str">
        <f>GrpD!$B$5</f>
        <v>Frankreich</v>
      </c>
      <c r="FK28" s="606">
        <f t="shared" si="296"/>
        <v>3</v>
      </c>
      <c r="FL28" s="646" t="str">
        <f>GrpD!$D$5</f>
        <v>England</v>
      </c>
      <c r="FM28" s="643"/>
      <c r="FN28" s="643"/>
      <c r="FO28" s="615"/>
      <c r="FP28" s="606" t="str">
        <f t="shared" si="297"/>
        <v/>
      </c>
      <c r="FQ28" s="606" t="str">
        <f>IF((FP28&lt;&gt;""),IF(OR($F28&lt;&gt;$G28,PrSettings!$M$4="●"),(($F28-$G28)=(FM28-FN28))*1,0),"")</f>
        <v/>
      </c>
      <c r="FR28" s="606" t="str">
        <f t="shared" si="298"/>
        <v/>
      </c>
      <c r="FS28" s="606" t="str">
        <f>IF(FP28&lt;&gt;"",IF(ABS($F28-$G28)&gt;=PrSettings!$M$7,(ABS($F28-$G28-FM28+FN28)&lt;=1)*1,IF(AND(FP28,$F28=$G28,$F28&gt;=PrSettings!$M$6),(ABS(FM28-$F28)&lt;=1)*1,IF(AND(FP28,$F28+$G28&gt;=PrSettings!$M$8),(ABS(FM28-$F28)+ABS(FN28-$G28)&lt;=1)*1,""))),"")</f>
        <v/>
      </c>
      <c r="FT28" s="618"/>
      <c r="FV28" s="605">
        <f t="shared" si="13"/>
        <v>7</v>
      </c>
      <c r="FW28" s="646" t="str">
        <f>GrpD!$B$5</f>
        <v>Frankreich</v>
      </c>
      <c r="FX28" s="606">
        <f t="shared" si="299"/>
        <v>3</v>
      </c>
      <c r="FY28" s="646" t="str">
        <f>GrpD!$D$5</f>
        <v>England</v>
      </c>
      <c r="FZ28" s="643"/>
      <c r="GA28" s="643"/>
      <c r="GB28" s="615"/>
      <c r="GC28" s="606" t="str">
        <f t="shared" si="300"/>
        <v/>
      </c>
      <c r="GD28" s="606" t="str">
        <f>IF((GC28&lt;&gt;""),IF(OR($F28&lt;&gt;$G28,PrSettings!$M$4="●"),(($F28-$G28)=(FZ28-GA28))*1,0),"")</f>
        <v/>
      </c>
      <c r="GE28" s="606" t="str">
        <f t="shared" si="301"/>
        <v/>
      </c>
      <c r="GF28" s="606" t="str">
        <f>IF(GC28&lt;&gt;"",IF(ABS($F28-$G28)&gt;=PrSettings!$M$7,(ABS($F28-$G28-FZ28+GA28)&lt;=1)*1,IF(AND(GC28,$F28=$G28,$F28&gt;=PrSettings!$M$6),(ABS(FZ28-$F28)&lt;=1)*1,IF(AND(GC28,$F28+$G28&gt;=PrSettings!$M$8),(ABS(FZ28-$F28)+ABS(GA28-$G28)&lt;=1)*1,""))),"")</f>
        <v/>
      </c>
      <c r="GG28" s="618"/>
      <c r="GI28" s="605">
        <f t="shared" si="14"/>
        <v>7</v>
      </c>
      <c r="GJ28" s="646" t="str">
        <f>GrpD!$B$5</f>
        <v>Frankreich</v>
      </c>
      <c r="GK28" s="606">
        <f t="shared" si="302"/>
        <v>3</v>
      </c>
      <c r="GL28" s="646" t="str">
        <f>GrpD!$D$5</f>
        <v>England</v>
      </c>
      <c r="GM28" s="643"/>
      <c r="GN28" s="643"/>
      <c r="GO28" s="615"/>
      <c r="GP28" s="606" t="str">
        <f t="shared" si="303"/>
        <v/>
      </c>
      <c r="GQ28" s="606" t="str">
        <f>IF((GP28&lt;&gt;""),IF(OR($F28&lt;&gt;$G28,PrSettings!$M$4="●"),(($F28-$G28)=(GM28-GN28))*1,0),"")</f>
        <v/>
      </c>
      <c r="GR28" s="606" t="str">
        <f t="shared" si="304"/>
        <v/>
      </c>
      <c r="GS28" s="606" t="str">
        <f>IF(GP28&lt;&gt;"",IF(ABS($F28-$G28)&gt;=PrSettings!$M$7,(ABS($F28-$G28-GM28+GN28)&lt;=1)*1,IF(AND(GP28,$F28=$G28,$F28&gt;=PrSettings!$M$6),(ABS(GM28-$F28)&lt;=1)*1,IF(AND(GP28,$F28+$G28&gt;=PrSettings!$M$8),(ABS(GM28-$F28)+ABS(GN28-$G28)&lt;=1)*1,""))),"")</f>
        <v/>
      </c>
      <c r="GT28" s="618"/>
      <c r="GV28" s="605">
        <f t="shared" si="15"/>
        <v>7</v>
      </c>
      <c r="GW28" s="646" t="str">
        <f>GrpD!$B$5</f>
        <v>Frankreich</v>
      </c>
      <c r="GX28" s="606">
        <f t="shared" si="305"/>
        <v>3</v>
      </c>
      <c r="GY28" s="646" t="str">
        <f>GrpD!$D$5</f>
        <v>England</v>
      </c>
      <c r="GZ28" s="643"/>
      <c r="HA28" s="643"/>
      <c r="HB28" s="615"/>
      <c r="HC28" s="606" t="str">
        <f t="shared" si="306"/>
        <v/>
      </c>
      <c r="HD28" s="606" t="str">
        <f>IF((HC28&lt;&gt;""),IF(OR($F28&lt;&gt;$G28,PrSettings!$M$4="●"),(($F28-$G28)=(GZ28-HA28))*1,0),"")</f>
        <v/>
      </c>
      <c r="HE28" s="606" t="str">
        <f t="shared" si="307"/>
        <v/>
      </c>
      <c r="HF28" s="606" t="str">
        <f>IF(HC28&lt;&gt;"",IF(ABS($F28-$G28)&gt;=PrSettings!$M$7,(ABS($F28-$G28-GZ28+HA28)&lt;=1)*1,IF(AND(HC28,$F28=$G28,$F28&gt;=PrSettings!$M$6),(ABS(GZ28-$F28)&lt;=1)*1,IF(AND(HC28,$F28+$G28&gt;=PrSettings!$M$8),(ABS(GZ28-$F28)+ABS(HA28-$G28)&lt;=1)*1,""))),"")</f>
        <v/>
      </c>
      <c r="HG28" s="618"/>
      <c r="HI28" s="605">
        <f t="shared" si="16"/>
        <v>7</v>
      </c>
      <c r="HJ28" s="646" t="str">
        <f>GrpD!$B$5</f>
        <v>Frankreich</v>
      </c>
      <c r="HK28" s="606">
        <f t="shared" si="308"/>
        <v>3</v>
      </c>
      <c r="HL28" s="646" t="str">
        <f>GrpD!$D$5</f>
        <v>England</v>
      </c>
      <c r="HM28" s="643"/>
      <c r="HN28" s="643"/>
      <c r="HO28" s="615"/>
      <c r="HP28" s="606" t="str">
        <f t="shared" si="309"/>
        <v/>
      </c>
      <c r="HQ28" s="606" t="str">
        <f>IF((HP28&lt;&gt;""),IF(OR($F28&lt;&gt;$G28,PrSettings!$M$4="●"),(($F28-$G28)=(HM28-HN28))*1,0),"")</f>
        <v/>
      </c>
      <c r="HR28" s="606" t="str">
        <f t="shared" si="310"/>
        <v/>
      </c>
      <c r="HS28" s="606" t="str">
        <f>IF(HP28&lt;&gt;"",IF(ABS($F28-$G28)&gt;=PrSettings!$M$7,(ABS($F28-$G28-HM28+HN28)&lt;=1)*1,IF(AND(HP28,$F28=$G28,$F28&gt;=PrSettings!$M$6),(ABS(HM28-$F28)&lt;=1)*1,IF(AND(HP28,$F28+$G28&gt;=PrSettings!$M$8),(ABS(HM28-$F28)+ABS(HN28-$G28)&lt;=1)*1,""))),"")</f>
        <v/>
      </c>
      <c r="HT28" s="618"/>
      <c r="HV28" s="605">
        <f t="shared" si="17"/>
        <v>7</v>
      </c>
      <c r="HW28" s="646" t="str">
        <f>GrpD!$B$5</f>
        <v>Frankreich</v>
      </c>
      <c r="HX28" s="606">
        <f t="shared" si="311"/>
        <v>3</v>
      </c>
      <c r="HY28" s="646" t="str">
        <f>GrpD!$D$5</f>
        <v>England</v>
      </c>
      <c r="HZ28" s="643"/>
      <c r="IA28" s="643"/>
      <c r="IB28" s="615"/>
      <c r="IC28" s="606" t="str">
        <f t="shared" si="312"/>
        <v/>
      </c>
      <c r="ID28" s="606" t="str">
        <f>IF((IC28&lt;&gt;""),IF(OR($F28&lt;&gt;$G28,PrSettings!$M$4="●"),(($F28-$G28)=(HZ28-IA28))*1,0),"")</f>
        <v/>
      </c>
      <c r="IE28" s="606" t="str">
        <f t="shared" si="313"/>
        <v/>
      </c>
      <c r="IF28" s="606" t="str">
        <f>IF(IC28&lt;&gt;"",IF(ABS($F28-$G28)&gt;=PrSettings!$M$7,(ABS($F28-$G28-HZ28+IA28)&lt;=1)*1,IF(AND(IC28,$F28=$G28,$F28&gt;=PrSettings!$M$6),(ABS(HZ28-$F28)&lt;=1)*1,IF(AND(IC28,$F28+$G28&gt;=PrSettings!$M$8),(ABS(HZ28-$F28)+ABS(IA28-$G28)&lt;=1)*1,""))),"")</f>
        <v/>
      </c>
      <c r="IG28" s="618"/>
      <c r="II28" s="605">
        <f t="shared" si="18"/>
        <v>7</v>
      </c>
      <c r="IJ28" s="646" t="str">
        <f>GrpD!$B$5</f>
        <v>Frankreich</v>
      </c>
      <c r="IK28" s="606">
        <f t="shared" si="314"/>
        <v>3</v>
      </c>
      <c r="IL28" s="646" t="str">
        <f>GrpD!$D$5</f>
        <v>England</v>
      </c>
      <c r="IM28" s="643"/>
      <c r="IN28" s="643"/>
      <c r="IO28" s="615"/>
      <c r="IP28" s="606" t="str">
        <f t="shared" si="315"/>
        <v/>
      </c>
      <c r="IQ28" s="606" t="str">
        <f>IF((IP28&lt;&gt;""),IF(OR($F28&lt;&gt;$G28,PrSettings!$M$4="●"),(($F28-$G28)=(IM28-IN28))*1,0),"")</f>
        <v/>
      </c>
      <c r="IR28" s="606" t="str">
        <f t="shared" si="316"/>
        <v/>
      </c>
      <c r="IS28" s="606" t="str">
        <f>IF(IP28&lt;&gt;"",IF(ABS($F28-$G28)&gt;=PrSettings!$M$7,(ABS($F28-$G28-IM28+IN28)&lt;=1)*1,IF(AND(IP28,$F28=$G28,$F28&gt;=PrSettings!$M$6),(ABS(IM28-$F28)&lt;=1)*1,IF(AND(IP28,$F28+$G28&gt;=PrSettings!$M$8),(ABS(IM28-$F28)+ABS(IN28-$G28)&lt;=1)*1,""))),"")</f>
        <v/>
      </c>
      <c r="IT28" s="618"/>
      <c r="IV28" s="605">
        <f t="shared" si="19"/>
        <v>7</v>
      </c>
      <c r="IW28" s="646" t="str">
        <f>GrpD!$B$5</f>
        <v>Frankreich</v>
      </c>
      <c r="IX28" s="606">
        <f t="shared" si="317"/>
        <v>3</v>
      </c>
      <c r="IY28" s="646" t="str">
        <f>GrpD!$D$5</f>
        <v>England</v>
      </c>
      <c r="IZ28" s="643"/>
      <c r="JA28" s="643"/>
      <c r="JB28" s="615"/>
      <c r="JC28" s="606" t="str">
        <f t="shared" si="318"/>
        <v/>
      </c>
      <c r="JD28" s="606" t="str">
        <f>IF((JC28&lt;&gt;""),IF(OR($F28&lt;&gt;$G28,PrSettings!$M$4="●"),(($F28-$G28)=(IZ28-JA28))*1,0),"")</f>
        <v/>
      </c>
      <c r="JE28" s="606" t="str">
        <f t="shared" si="319"/>
        <v/>
      </c>
      <c r="JF28" s="606" t="str">
        <f>IF(JC28&lt;&gt;"",IF(ABS($F28-$G28)&gt;=PrSettings!$M$7,(ABS($F28-$G28-IZ28+JA28)&lt;=1)*1,IF(AND(JC28,$F28=$G28,$F28&gt;=PrSettings!$M$6),(ABS(IZ28-$F28)&lt;=1)*1,IF(AND(JC28,$F28+$G28&gt;=PrSettings!$M$8),(ABS(IZ28-$F28)+ABS(JA28-$G28)&lt;=1)*1,""))),"")</f>
        <v/>
      </c>
      <c r="JG28" s="618"/>
      <c r="JI28" s="605">
        <f t="shared" si="20"/>
        <v>7</v>
      </c>
      <c r="JJ28" s="646" t="str">
        <f>GrpD!$B$5</f>
        <v>Frankreich</v>
      </c>
      <c r="JK28" s="606">
        <f t="shared" si="320"/>
        <v>3</v>
      </c>
      <c r="JL28" s="646" t="str">
        <f>GrpD!$D$5</f>
        <v>England</v>
      </c>
      <c r="JM28" s="643"/>
      <c r="JN28" s="643"/>
      <c r="JO28" s="615"/>
      <c r="JP28" s="606" t="str">
        <f t="shared" si="321"/>
        <v/>
      </c>
      <c r="JQ28" s="606" t="str">
        <f>IF((JP28&lt;&gt;""),IF(OR($F28&lt;&gt;$G28,PrSettings!$M$4="●"),(($F28-$G28)=(JM28-JN28))*1,0),"")</f>
        <v/>
      </c>
      <c r="JR28" s="606" t="str">
        <f t="shared" si="322"/>
        <v/>
      </c>
      <c r="JS28" s="606" t="str">
        <f>IF(JP28&lt;&gt;"",IF(ABS($F28-$G28)&gt;=PrSettings!$M$7,(ABS($F28-$G28-JM28+JN28)&lt;=1)*1,IF(AND(JP28,$F28=$G28,$F28&gt;=PrSettings!$M$6),(ABS(JM28-$F28)&lt;=1)*1,IF(AND(JP28,$F28+$G28&gt;=PrSettings!$M$8),(ABS(JM28-$F28)+ABS(JN28-$G28)&lt;=1)*1,""))),"")</f>
        <v/>
      </c>
      <c r="JT28" s="618"/>
      <c r="JV28" s="605">
        <f t="shared" si="21"/>
        <v>7</v>
      </c>
      <c r="JW28" s="646" t="str">
        <f>GrpD!$B$5</f>
        <v>Frankreich</v>
      </c>
      <c r="JX28" s="606">
        <f t="shared" si="323"/>
        <v>3</v>
      </c>
      <c r="JY28" s="646" t="str">
        <f>GrpD!$D$5</f>
        <v>England</v>
      </c>
      <c r="JZ28" s="643"/>
      <c r="KA28" s="643"/>
      <c r="KB28" s="615"/>
      <c r="KC28" s="606" t="str">
        <f t="shared" si="324"/>
        <v/>
      </c>
      <c r="KD28" s="606" t="str">
        <f>IF((KC28&lt;&gt;""),IF(OR($F28&lt;&gt;$G28,PrSettings!$M$4="●"),(($F28-$G28)=(JZ28-KA28))*1,0),"")</f>
        <v/>
      </c>
      <c r="KE28" s="606" t="str">
        <f t="shared" si="325"/>
        <v/>
      </c>
      <c r="KF28" s="606" t="str">
        <f>IF(KC28&lt;&gt;"",IF(ABS($F28-$G28)&gt;=PrSettings!$M$7,(ABS($F28-$G28-JZ28+KA28)&lt;=1)*1,IF(AND(KC28,$F28=$G28,$F28&gt;=PrSettings!$M$6),(ABS(JZ28-$F28)&lt;=1)*1,IF(AND(KC28,$F28+$G28&gt;=PrSettings!$M$8),(ABS(JZ28-$F28)+ABS(KA28-$G28)&lt;=1)*1,""))),"")</f>
        <v/>
      </c>
      <c r="KG28" s="618"/>
      <c r="KI28" s="605">
        <f t="shared" si="22"/>
        <v>7</v>
      </c>
      <c r="KJ28" s="646" t="str">
        <f>GrpD!$B$5</f>
        <v>Frankreich</v>
      </c>
      <c r="KK28" s="606">
        <f t="shared" si="326"/>
        <v>3</v>
      </c>
      <c r="KL28" s="646" t="str">
        <f>GrpD!$D$5</f>
        <v>England</v>
      </c>
      <c r="KM28" s="643"/>
      <c r="KN28" s="643"/>
      <c r="KO28" s="615"/>
      <c r="KP28" s="606" t="str">
        <f t="shared" si="327"/>
        <v/>
      </c>
      <c r="KQ28" s="606" t="str">
        <f>IF((KP28&lt;&gt;""),IF(OR($F28&lt;&gt;$G28,PrSettings!$M$4="●"),(($F28-$G28)=(KM28-KN28))*1,0),"")</f>
        <v/>
      </c>
      <c r="KR28" s="606" t="str">
        <f t="shared" si="328"/>
        <v/>
      </c>
      <c r="KS28" s="606" t="str">
        <f>IF(KP28&lt;&gt;"",IF(ABS($F28-$G28)&gt;=PrSettings!$M$7,(ABS($F28-$G28-KM28+KN28)&lt;=1)*1,IF(AND(KP28,$F28=$G28,$F28&gt;=PrSettings!$M$6),(ABS(KM28-$F28)&lt;=1)*1,IF(AND(KP28,$F28+$G28&gt;=PrSettings!$M$8),(ABS(KM28-$F28)+ABS(KN28-$G28)&lt;=1)*1,""))),"")</f>
        <v/>
      </c>
      <c r="KT28" s="618"/>
      <c r="KV28" s="605">
        <f t="shared" si="23"/>
        <v>7</v>
      </c>
      <c r="KW28" s="646" t="str">
        <f>GrpD!$B$5</f>
        <v>Frankreich</v>
      </c>
      <c r="KX28" s="606">
        <f t="shared" si="329"/>
        <v>3</v>
      </c>
      <c r="KY28" s="646" t="str">
        <f>GrpD!$D$5</f>
        <v>England</v>
      </c>
      <c r="KZ28" s="643"/>
      <c r="LA28" s="643"/>
      <c r="LB28" s="615"/>
      <c r="LC28" s="606" t="str">
        <f t="shared" si="330"/>
        <v/>
      </c>
      <c r="LD28" s="606" t="str">
        <f>IF((LC28&lt;&gt;""),IF(OR($F28&lt;&gt;$G28,PrSettings!$M$4="●"),(($F28-$G28)=(KZ28-LA28))*1,0),"")</f>
        <v/>
      </c>
      <c r="LE28" s="606" t="str">
        <f t="shared" si="331"/>
        <v/>
      </c>
      <c r="LF28" s="606" t="str">
        <f>IF(LC28&lt;&gt;"",IF(ABS($F28-$G28)&gt;=PrSettings!$M$7,(ABS($F28-$G28-KZ28+LA28)&lt;=1)*1,IF(AND(LC28,$F28=$G28,$F28&gt;=PrSettings!$M$6),(ABS(KZ28-$F28)&lt;=1)*1,IF(AND(LC28,$F28+$G28&gt;=PrSettings!$M$8),(ABS(KZ28-$F28)+ABS(LA28-$G28)&lt;=1)*1,""))),"")</f>
        <v/>
      </c>
      <c r="LG28" s="618"/>
      <c r="LI28" s="605">
        <f t="shared" si="24"/>
        <v>7</v>
      </c>
      <c r="LJ28" s="646" t="str">
        <f>GrpD!$B$5</f>
        <v>Frankreich</v>
      </c>
      <c r="LK28" s="606">
        <f t="shared" si="332"/>
        <v>3</v>
      </c>
      <c r="LL28" s="646" t="str">
        <f>GrpD!$D$5</f>
        <v>England</v>
      </c>
      <c r="LM28" s="643"/>
      <c r="LN28" s="643"/>
      <c r="LO28" s="615"/>
      <c r="LP28" s="606" t="str">
        <f t="shared" si="333"/>
        <v/>
      </c>
      <c r="LQ28" s="606" t="str">
        <f>IF((LP28&lt;&gt;""),IF(OR($F28&lt;&gt;$G28,PrSettings!$M$4="●"),(($F28-$G28)=(LM28-LN28))*1,0),"")</f>
        <v/>
      </c>
      <c r="LR28" s="606" t="str">
        <f t="shared" si="334"/>
        <v/>
      </c>
      <c r="LS28" s="606" t="str">
        <f>IF(LP28&lt;&gt;"",IF(ABS($F28-$G28)&gt;=PrSettings!$M$7,(ABS($F28-$G28-LM28+LN28)&lt;=1)*1,IF(AND(LP28,$F28=$G28,$F28&gt;=PrSettings!$M$6),(ABS(LM28-$F28)&lt;=1)*1,IF(AND(LP28,$F28+$G28&gt;=PrSettings!$M$8),(ABS(LM28-$F28)+ABS(LN28-$G28)&lt;=1)*1,""))),"")</f>
        <v/>
      </c>
      <c r="LT28" s="618"/>
      <c r="LV28" s="605">
        <f t="shared" si="25"/>
        <v>7</v>
      </c>
      <c r="LW28" s="646" t="str">
        <f>GrpD!$B$5</f>
        <v>Frankreich</v>
      </c>
      <c r="LX28" s="606">
        <f t="shared" si="335"/>
        <v>3</v>
      </c>
      <c r="LY28" s="646" t="str">
        <f>GrpD!$D$5</f>
        <v>England</v>
      </c>
      <c r="LZ28" s="643"/>
      <c r="MA28" s="643"/>
      <c r="MB28" s="615"/>
      <c r="MC28" s="606" t="str">
        <f t="shared" si="336"/>
        <v/>
      </c>
      <c r="MD28" s="606" t="str">
        <f>IF((MC28&lt;&gt;""),IF(OR($F28&lt;&gt;$G28,PrSettings!$M$4="●"),(($F28-$G28)=(LZ28-MA28))*1,0),"")</f>
        <v/>
      </c>
      <c r="ME28" s="606" t="str">
        <f t="shared" si="337"/>
        <v/>
      </c>
      <c r="MF28" s="606" t="str">
        <f>IF(MC28&lt;&gt;"",IF(ABS($F28-$G28)&gt;=PrSettings!$M$7,(ABS($F28-$G28-LZ28+MA28)&lt;=1)*1,IF(AND(MC28,$F28=$G28,$F28&gt;=PrSettings!$M$6),(ABS(LZ28-$F28)&lt;=1)*1,IF(AND(MC28,$F28+$G28&gt;=PrSettings!$M$8),(ABS(LZ28-$F28)+ABS(MA28-$G28)&lt;=1)*1,""))),"")</f>
        <v/>
      </c>
      <c r="MG28" s="618"/>
    </row>
    <row r="29" spans="2:345" x14ac:dyDescent="0.25">
      <c r="B29" s="605">
        <f>INDEX(Groups!$C$7:$C$25,MATCH(C29,Groups!$D$7:$D$25,0))</f>
        <v>3</v>
      </c>
      <c r="C29" s="646" t="str">
        <f>GrpD!$B$6</f>
        <v>England</v>
      </c>
      <c r="D29" s="606">
        <f>INDEX(Groups!$C$7:$C$25,MATCH(E29,Groups!$D$7:$D$25,0))</f>
        <v>11</v>
      </c>
      <c r="E29" s="646" t="str">
        <f>GrpD!$D$6</f>
        <v>Niederlande</v>
      </c>
      <c r="F29" s="649">
        <f>GrpD!$E$6</f>
        <v>4</v>
      </c>
      <c r="G29" s="650">
        <f>GrpD!$G$6</f>
        <v>0</v>
      </c>
      <c r="I29" s="605">
        <f t="shared" si="0"/>
        <v>3</v>
      </c>
      <c r="J29" s="646" t="str">
        <f>GrpD!$B$6</f>
        <v>England</v>
      </c>
      <c r="K29" s="606">
        <f t="shared" si="260"/>
        <v>11</v>
      </c>
      <c r="L29" s="646" t="str">
        <f>GrpD!$D$6</f>
        <v>Niederlande</v>
      </c>
      <c r="M29" s="643"/>
      <c r="N29" s="643"/>
      <c r="O29" s="615"/>
      <c r="P29" s="606" t="str">
        <f t="shared" si="261"/>
        <v/>
      </c>
      <c r="Q29" s="606" t="str">
        <f>IF((P29&lt;&gt;""),IF(OR($F29&lt;&gt;$G29,PrSettings!$M$4="●"),(($F29-$G29)=(M29-N29))*1,0),"")</f>
        <v/>
      </c>
      <c r="R29" s="606" t="str">
        <f t="shared" si="262"/>
        <v/>
      </c>
      <c r="S29" s="606" t="str">
        <f>IF(P29&lt;&gt;"",IF(ABS($F29-$G29)&gt;=PrSettings!$M$7,(ABS($F29-$G29-M29+N29)&lt;=1)*1,IF(AND(P29,$F29=$G29,$F29&gt;=PrSettings!$M$6),(ABS(M29-$F29)&lt;=1)*1,IF(AND(P29,$F29+$G29&gt;=PrSettings!$M$8),(ABS(M29-$F29)+ABS(N29-$G29)&lt;=1)*1,""))),"")</f>
        <v/>
      </c>
      <c r="T29" s="618"/>
      <c r="V29" s="605">
        <f t="shared" si="1"/>
        <v>3</v>
      </c>
      <c r="W29" s="646" t="str">
        <f>GrpD!$B$6</f>
        <v>England</v>
      </c>
      <c r="X29" s="606">
        <f t="shared" si="263"/>
        <v>11</v>
      </c>
      <c r="Y29" s="646" t="str">
        <f>GrpD!$D$6</f>
        <v>Niederlande</v>
      </c>
      <c r="Z29" s="643"/>
      <c r="AA29" s="643"/>
      <c r="AB29" s="615"/>
      <c r="AC29" s="606" t="str">
        <f t="shared" si="264"/>
        <v/>
      </c>
      <c r="AD29" s="606" t="str">
        <f>IF((AC29&lt;&gt;""),IF(OR($F29&lt;&gt;$G29,PrSettings!$M$4="●"),(($F29-$G29)=(Z29-AA29))*1,0),"")</f>
        <v/>
      </c>
      <c r="AE29" s="606" t="str">
        <f t="shared" si="265"/>
        <v/>
      </c>
      <c r="AF29" s="606" t="str">
        <f>IF(AC29&lt;&gt;"",IF(ABS($F29-$G29)&gt;=PrSettings!$M$7,(ABS($F29-$G29-Z29+AA29)&lt;=1)*1,IF(AND(AC29,$F29=$G29,$F29&gt;=PrSettings!$M$6),(ABS(Z29-$F29)&lt;=1)*1,IF(AND(AC29,$F29+$G29&gt;=PrSettings!$M$8),(ABS(Z29-$F29)+ABS(AA29-$G29)&lt;=1)*1,""))),"")</f>
        <v/>
      </c>
      <c r="AG29" s="618"/>
      <c r="AI29" s="605">
        <f t="shared" si="2"/>
        <v>3</v>
      </c>
      <c r="AJ29" s="646" t="str">
        <f>GrpD!$B$6</f>
        <v>England</v>
      </c>
      <c r="AK29" s="606">
        <f t="shared" si="266"/>
        <v>11</v>
      </c>
      <c r="AL29" s="646" t="str">
        <f>GrpD!$D$6</f>
        <v>Niederlande</v>
      </c>
      <c r="AM29" s="643"/>
      <c r="AN29" s="643"/>
      <c r="AO29" s="615"/>
      <c r="AP29" s="606" t="str">
        <f t="shared" si="267"/>
        <v/>
      </c>
      <c r="AQ29" s="606" t="str">
        <f>IF((AP29&lt;&gt;""),IF(OR($F29&lt;&gt;$G29,PrSettings!$M$4="●"),(($F29-$G29)=(AM29-AN29))*1,0),"")</f>
        <v/>
      </c>
      <c r="AR29" s="606" t="str">
        <f t="shared" si="268"/>
        <v/>
      </c>
      <c r="AS29" s="606" t="str">
        <f>IF(AP29&lt;&gt;"",IF(ABS($F29-$G29)&gt;=PrSettings!$M$7,(ABS($F29-$G29-AM29+AN29)&lt;=1)*1,IF(AND(AP29,$F29=$G29,$F29&gt;=PrSettings!$M$6),(ABS(AM29-$F29)&lt;=1)*1,IF(AND(AP29,$F29+$G29&gt;=PrSettings!$M$8),(ABS(AM29-$F29)+ABS(AN29-$G29)&lt;=1)*1,""))),"")</f>
        <v/>
      </c>
      <c r="AT29" s="618"/>
      <c r="AV29" s="605">
        <f t="shared" si="3"/>
        <v>3</v>
      </c>
      <c r="AW29" s="646" t="str">
        <f>GrpD!$B$6</f>
        <v>England</v>
      </c>
      <c r="AX29" s="606">
        <f t="shared" si="269"/>
        <v>11</v>
      </c>
      <c r="AY29" s="646" t="str">
        <f>GrpD!$D$6</f>
        <v>Niederlande</v>
      </c>
      <c r="AZ29" s="643"/>
      <c r="BA29" s="643"/>
      <c r="BB29" s="615"/>
      <c r="BC29" s="606" t="str">
        <f t="shared" si="270"/>
        <v/>
      </c>
      <c r="BD29" s="606" t="str">
        <f>IF((BC29&lt;&gt;""),IF(OR($F29&lt;&gt;$G29,PrSettings!$M$4="●"),(($F29-$G29)=(AZ29-BA29))*1,0),"")</f>
        <v/>
      </c>
      <c r="BE29" s="606" t="str">
        <f t="shared" si="271"/>
        <v/>
      </c>
      <c r="BF29" s="606" t="str">
        <f>IF(BC29&lt;&gt;"",IF(ABS($F29-$G29)&gt;=PrSettings!$M$7,(ABS($F29-$G29-AZ29+BA29)&lt;=1)*1,IF(AND(BC29,$F29=$G29,$F29&gt;=PrSettings!$M$6),(ABS(AZ29-$F29)&lt;=1)*1,IF(AND(BC29,$F29+$G29&gt;=PrSettings!$M$8),(ABS(AZ29-$F29)+ABS(BA29-$G29)&lt;=1)*1,""))),"")</f>
        <v/>
      </c>
      <c r="BG29" s="618"/>
      <c r="BI29" s="605">
        <f t="shared" si="4"/>
        <v>3</v>
      </c>
      <c r="BJ29" s="646" t="str">
        <f>GrpD!$B$6</f>
        <v>England</v>
      </c>
      <c r="BK29" s="606">
        <f t="shared" si="272"/>
        <v>11</v>
      </c>
      <c r="BL29" s="646" t="str">
        <f>GrpD!$D$6</f>
        <v>Niederlande</v>
      </c>
      <c r="BM29" s="643"/>
      <c r="BN29" s="643"/>
      <c r="BO29" s="615"/>
      <c r="BP29" s="606" t="str">
        <f t="shared" si="273"/>
        <v/>
      </c>
      <c r="BQ29" s="606" t="str">
        <f>IF((BP29&lt;&gt;""),IF(OR($F29&lt;&gt;$G29,PrSettings!$M$4="●"),(($F29-$G29)=(BM29-BN29))*1,0),"")</f>
        <v/>
      </c>
      <c r="BR29" s="606" t="str">
        <f t="shared" si="274"/>
        <v/>
      </c>
      <c r="BS29" s="606" t="str">
        <f>IF(BP29&lt;&gt;"",IF(ABS($F29-$G29)&gt;=PrSettings!$M$7,(ABS($F29-$G29-BM29+BN29)&lt;=1)*1,IF(AND(BP29,$F29=$G29,$F29&gt;=PrSettings!$M$6),(ABS(BM29-$F29)&lt;=1)*1,IF(AND(BP29,$F29+$G29&gt;=PrSettings!$M$8),(ABS(BM29-$F29)+ABS(BN29-$G29)&lt;=1)*1,""))),"")</f>
        <v/>
      </c>
      <c r="BT29" s="618"/>
      <c r="BV29" s="605">
        <f t="shared" si="5"/>
        <v>3</v>
      </c>
      <c r="BW29" s="646" t="str">
        <f>GrpD!$B$6</f>
        <v>England</v>
      </c>
      <c r="BX29" s="606">
        <f t="shared" si="275"/>
        <v>11</v>
      </c>
      <c r="BY29" s="646" t="str">
        <f>GrpD!$D$6</f>
        <v>Niederlande</v>
      </c>
      <c r="BZ29" s="643"/>
      <c r="CA29" s="643"/>
      <c r="CB29" s="615"/>
      <c r="CC29" s="606" t="str">
        <f t="shared" si="276"/>
        <v/>
      </c>
      <c r="CD29" s="606" t="str">
        <f>IF((CC29&lt;&gt;""),IF(OR($F29&lt;&gt;$G29,PrSettings!$M$4="●"),(($F29-$G29)=(BZ29-CA29))*1,0),"")</f>
        <v/>
      </c>
      <c r="CE29" s="606" t="str">
        <f t="shared" si="277"/>
        <v/>
      </c>
      <c r="CF29" s="606" t="str">
        <f>IF(CC29&lt;&gt;"",IF(ABS($F29-$G29)&gt;=PrSettings!$M$7,(ABS($F29-$G29-BZ29+CA29)&lt;=1)*1,IF(AND(CC29,$F29=$G29,$F29&gt;=PrSettings!$M$6),(ABS(BZ29-$F29)&lt;=1)*1,IF(AND(CC29,$F29+$G29&gt;=PrSettings!$M$8),(ABS(BZ29-$F29)+ABS(CA29-$G29)&lt;=1)*1,""))),"")</f>
        <v/>
      </c>
      <c r="CG29" s="618"/>
      <c r="CI29" s="605">
        <f t="shared" si="6"/>
        <v>3</v>
      </c>
      <c r="CJ29" s="646" t="str">
        <f>GrpD!$B$6</f>
        <v>England</v>
      </c>
      <c r="CK29" s="606">
        <f t="shared" si="278"/>
        <v>11</v>
      </c>
      <c r="CL29" s="646" t="str">
        <f>GrpD!$D$6</f>
        <v>Niederlande</v>
      </c>
      <c r="CM29" s="643"/>
      <c r="CN29" s="643"/>
      <c r="CO29" s="615"/>
      <c r="CP29" s="606" t="str">
        <f t="shared" si="279"/>
        <v/>
      </c>
      <c r="CQ29" s="606" t="str">
        <f>IF((CP29&lt;&gt;""),IF(OR($F29&lt;&gt;$G29,PrSettings!$M$4="●"),(($F29-$G29)=(CM29-CN29))*1,0),"")</f>
        <v/>
      </c>
      <c r="CR29" s="606" t="str">
        <f t="shared" si="280"/>
        <v/>
      </c>
      <c r="CS29" s="606" t="str">
        <f>IF(CP29&lt;&gt;"",IF(ABS($F29-$G29)&gt;=PrSettings!$M$7,(ABS($F29-$G29-CM29+CN29)&lt;=1)*1,IF(AND(CP29,$F29=$G29,$F29&gt;=PrSettings!$M$6),(ABS(CM29-$F29)&lt;=1)*1,IF(AND(CP29,$F29+$G29&gt;=PrSettings!$M$8),(ABS(CM29-$F29)+ABS(CN29-$G29)&lt;=1)*1,""))),"")</f>
        <v/>
      </c>
      <c r="CT29" s="618"/>
      <c r="CV29" s="605">
        <f t="shared" si="7"/>
        <v>3</v>
      </c>
      <c r="CW29" s="646" t="str">
        <f>GrpD!$B$6</f>
        <v>England</v>
      </c>
      <c r="CX29" s="606">
        <f t="shared" si="281"/>
        <v>11</v>
      </c>
      <c r="CY29" s="646" t="str">
        <f>GrpD!$D$6</f>
        <v>Niederlande</v>
      </c>
      <c r="CZ29" s="643"/>
      <c r="DA29" s="643"/>
      <c r="DB29" s="615"/>
      <c r="DC29" s="606" t="str">
        <f t="shared" si="282"/>
        <v/>
      </c>
      <c r="DD29" s="606" t="str">
        <f>IF((DC29&lt;&gt;""),IF(OR($F29&lt;&gt;$G29,PrSettings!$M$4="●"),(($F29-$G29)=(CZ29-DA29))*1,0),"")</f>
        <v/>
      </c>
      <c r="DE29" s="606" t="str">
        <f t="shared" si="283"/>
        <v/>
      </c>
      <c r="DF29" s="606" t="str">
        <f>IF(DC29&lt;&gt;"",IF(ABS($F29-$G29)&gt;=PrSettings!$M$7,(ABS($F29-$G29-CZ29+DA29)&lt;=1)*1,IF(AND(DC29,$F29=$G29,$F29&gt;=PrSettings!$M$6),(ABS(CZ29-$F29)&lt;=1)*1,IF(AND(DC29,$F29+$G29&gt;=PrSettings!$M$8),(ABS(CZ29-$F29)+ABS(DA29-$G29)&lt;=1)*1,""))),"")</f>
        <v/>
      </c>
      <c r="DG29" s="618"/>
      <c r="DI29" s="605">
        <f t="shared" si="8"/>
        <v>3</v>
      </c>
      <c r="DJ29" s="646" t="str">
        <f>GrpD!$B$6</f>
        <v>England</v>
      </c>
      <c r="DK29" s="606">
        <f t="shared" si="284"/>
        <v>11</v>
      </c>
      <c r="DL29" s="646" t="str">
        <f>GrpD!$D$6</f>
        <v>Niederlande</v>
      </c>
      <c r="DM29" s="643"/>
      <c r="DN29" s="643"/>
      <c r="DO29" s="615"/>
      <c r="DP29" s="606" t="str">
        <f t="shared" si="285"/>
        <v/>
      </c>
      <c r="DQ29" s="606" t="str">
        <f>IF((DP29&lt;&gt;""),IF(OR($F29&lt;&gt;$G29,PrSettings!$M$4="●"),(($F29-$G29)=(DM29-DN29))*1,0),"")</f>
        <v/>
      </c>
      <c r="DR29" s="606" t="str">
        <f t="shared" si="286"/>
        <v/>
      </c>
      <c r="DS29" s="606" t="str">
        <f>IF(DP29&lt;&gt;"",IF(ABS($F29-$G29)&gt;=PrSettings!$M$7,(ABS($F29-$G29-DM29+DN29)&lt;=1)*1,IF(AND(DP29,$F29=$G29,$F29&gt;=PrSettings!$M$6),(ABS(DM29-$F29)&lt;=1)*1,IF(AND(DP29,$F29+$G29&gt;=PrSettings!$M$8),(ABS(DM29-$F29)+ABS(DN29-$G29)&lt;=1)*1,""))),"")</f>
        <v/>
      </c>
      <c r="DT29" s="618"/>
      <c r="DV29" s="605">
        <f t="shared" si="9"/>
        <v>3</v>
      </c>
      <c r="DW29" s="646" t="str">
        <f>GrpD!$B$6</f>
        <v>England</v>
      </c>
      <c r="DX29" s="606">
        <f t="shared" si="287"/>
        <v>11</v>
      </c>
      <c r="DY29" s="646" t="str">
        <f>GrpD!$D$6</f>
        <v>Niederlande</v>
      </c>
      <c r="DZ29" s="643"/>
      <c r="EA29" s="643"/>
      <c r="EB29" s="615"/>
      <c r="EC29" s="606" t="str">
        <f t="shared" si="288"/>
        <v/>
      </c>
      <c r="ED29" s="606" t="str">
        <f>IF((EC29&lt;&gt;""),IF(OR($F29&lt;&gt;$G29,PrSettings!$M$4="●"),(($F29-$G29)=(DZ29-EA29))*1,0),"")</f>
        <v/>
      </c>
      <c r="EE29" s="606" t="str">
        <f t="shared" si="289"/>
        <v/>
      </c>
      <c r="EF29" s="606" t="str">
        <f>IF(EC29&lt;&gt;"",IF(ABS($F29-$G29)&gt;=PrSettings!$M$7,(ABS($F29-$G29-DZ29+EA29)&lt;=1)*1,IF(AND(EC29,$F29=$G29,$F29&gt;=PrSettings!$M$6),(ABS(DZ29-$F29)&lt;=1)*1,IF(AND(EC29,$F29+$G29&gt;=PrSettings!$M$8),(ABS(DZ29-$F29)+ABS(EA29-$G29)&lt;=1)*1,""))),"")</f>
        <v/>
      </c>
      <c r="EG29" s="618"/>
      <c r="EI29" s="605">
        <f t="shared" si="10"/>
        <v>3</v>
      </c>
      <c r="EJ29" s="646" t="str">
        <f>GrpD!$B$6</f>
        <v>England</v>
      </c>
      <c r="EK29" s="606">
        <f t="shared" si="290"/>
        <v>11</v>
      </c>
      <c r="EL29" s="646" t="str">
        <f>GrpD!$D$6</f>
        <v>Niederlande</v>
      </c>
      <c r="EM29" s="643"/>
      <c r="EN29" s="643"/>
      <c r="EO29" s="615"/>
      <c r="EP29" s="606" t="str">
        <f t="shared" si="291"/>
        <v/>
      </c>
      <c r="EQ29" s="606" t="str">
        <f>IF((EP29&lt;&gt;""),IF(OR($F29&lt;&gt;$G29,PrSettings!$M$4="●"),(($F29-$G29)=(EM29-EN29))*1,0),"")</f>
        <v/>
      </c>
      <c r="ER29" s="606" t="str">
        <f t="shared" si="292"/>
        <v/>
      </c>
      <c r="ES29" s="606" t="str">
        <f>IF(EP29&lt;&gt;"",IF(ABS($F29-$G29)&gt;=PrSettings!$M$7,(ABS($F29-$G29-EM29+EN29)&lt;=1)*1,IF(AND(EP29,$F29=$G29,$F29&gt;=PrSettings!$M$6),(ABS(EM29-$F29)&lt;=1)*1,IF(AND(EP29,$F29+$G29&gt;=PrSettings!$M$8),(ABS(EM29-$F29)+ABS(EN29-$G29)&lt;=1)*1,""))),"")</f>
        <v/>
      </c>
      <c r="ET29" s="618"/>
      <c r="EV29" s="605">
        <f t="shared" si="11"/>
        <v>3</v>
      </c>
      <c r="EW29" s="646" t="str">
        <f>GrpD!$B$6</f>
        <v>England</v>
      </c>
      <c r="EX29" s="606">
        <f t="shared" si="293"/>
        <v>11</v>
      </c>
      <c r="EY29" s="646" t="str">
        <f>GrpD!$D$6</f>
        <v>Niederlande</v>
      </c>
      <c r="EZ29" s="643"/>
      <c r="FA29" s="643"/>
      <c r="FB29" s="615"/>
      <c r="FC29" s="606" t="str">
        <f t="shared" si="294"/>
        <v/>
      </c>
      <c r="FD29" s="606" t="str">
        <f>IF((FC29&lt;&gt;""),IF(OR($F29&lt;&gt;$G29,PrSettings!$M$4="●"),(($F29-$G29)=(EZ29-FA29))*1,0),"")</f>
        <v/>
      </c>
      <c r="FE29" s="606" t="str">
        <f t="shared" si="295"/>
        <v/>
      </c>
      <c r="FF29" s="606" t="str">
        <f>IF(FC29&lt;&gt;"",IF(ABS($F29-$G29)&gt;=PrSettings!$M$7,(ABS($F29-$G29-EZ29+FA29)&lt;=1)*1,IF(AND(FC29,$F29=$G29,$F29&gt;=PrSettings!$M$6),(ABS(EZ29-$F29)&lt;=1)*1,IF(AND(FC29,$F29+$G29&gt;=PrSettings!$M$8),(ABS(EZ29-$F29)+ABS(FA29-$G29)&lt;=1)*1,""))),"")</f>
        <v/>
      </c>
      <c r="FG29" s="618"/>
      <c r="FI29" s="605">
        <f t="shared" si="12"/>
        <v>3</v>
      </c>
      <c r="FJ29" s="646" t="str">
        <f>GrpD!$B$6</f>
        <v>England</v>
      </c>
      <c r="FK29" s="606">
        <f t="shared" si="296"/>
        <v>11</v>
      </c>
      <c r="FL29" s="646" t="str">
        <f>GrpD!$D$6</f>
        <v>Niederlande</v>
      </c>
      <c r="FM29" s="643"/>
      <c r="FN29" s="643"/>
      <c r="FO29" s="615"/>
      <c r="FP29" s="606" t="str">
        <f t="shared" si="297"/>
        <v/>
      </c>
      <c r="FQ29" s="606" t="str">
        <f>IF((FP29&lt;&gt;""),IF(OR($F29&lt;&gt;$G29,PrSettings!$M$4="●"),(($F29-$G29)=(FM29-FN29))*1,0),"")</f>
        <v/>
      </c>
      <c r="FR29" s="606" t="str">
        <f t="shared" si="298"/>
        <v/>
      </c>
      <c r="FS29" s="606" t="str">
        <f>IF(FP29&lt;&gt;"",IF(ABS($F29-$G29)&gt;=PrSettings!$M$7,(ABS($F29-$G29-FM29+FN29)&lt;=1)*1,IF(AND(FP29,$F29=$G29,$F29&gt;=PrSettings!$M$6),(ABS(FM29-$F29)&lt;=1)*1,IF(AND(FP29,$F29+$G29&gt;=PrSettings!$M$8),(ABS(FM29-$F29)+ABS(FN29-$G29)&lt;=1)*1,""))),"")</f>
        <v/>
      </c>
      <c r="FT29" s="618"/>
      <c r="FV29" s="605">
        <f t="shared" si="13"/>
        <v>3</v>
      </c>
      <c r="FW29" s="646" t="str">
        <f>GrpD!$B$6</f>
        <v>England</v>
      </c>
      <c r="FX29" s="606">
        <f t="shared" si="299"/>
        <v>11</v>
      </c>
      <c r="FY29" s="646" t="str">
        <f>GrpD!$D$6</f>
        <v>Niederlande</v>
      </c>
      <c r="FZ29" s="643"/>
      <c r="GA29" s="643"/>
      <c r="GB29" s="615"/>
      <c r="GC29" s="606" t="str">
        <f t="shared" si="300"/>
        <v/>
      </c>
      <c r="GD29" s="606" t="str">
        <f>IF((GC29&lt;&gt;""),IF(OR($F29&lt;&gt;$G29,PrSettings!$M$4="●"),(($F29-$G29)=(FZ29-GA29))*1,0),"")</f>
        <v/>
      </c>
      <c r="GE29" s="606" t="str">
        <f t="shared" si="301"/>
        <v/>
      </c>
      <c r="GF29" s="606" t="str">
        <f>IF(GC29&lt;&gt;"",IF(ABS($F29-$G29)&gt;=PrSettings!$M$7,(ABS($F29-$G29-FZ29+GA29)&lt;=1)*1,IF(AND(GC29,$F29=$G29,$F29&gt;=PrSettings!$M$6),(ABS(FZ29-$F29)&lt;=1)*1,IF(AND(GC29,$F29+$G29&gt;=PrSettings!$M$8),(ABS(FZ29-$F29)+ABS(GA29-$G29)&lt;=1)*1,""))),"")</f>
        <v/>
      </c>
      <c r="GG29" s="618"/>
      <c r="GI29" s="605">
        <f t="shared" si="14"/>
        <v>3</v>
      </c>
      <c r="GJ29" s="646" t="str">
        <f>GrpD!$B$6</f>
        <v>England</v>
      </c>
      <c r="GK29" s="606">
        <f t="shared" si="302"/>
        <v>11</v>
      </c>
      <c r="GL29" s="646" t="str">
        <f>GrpD!$D$6</f>
        <v>Niederlande</v>
      </c>
      <c r="GM29" s="643"/>
      <c r="GN29" s="643"/>
      <c r="GO29" s="615"/>
      <c r="GP29" s="606" t="str">
        <f t="shared" si="303"/>
        <v/>
      </c>
      <c r="GQ29" s="606" t="str">
        <f>IF((GP29&lt;&gt;""),IF(OR($F29&lt;&gt;$G29,PrSettings!$M$4="●"),(($F29-$G29)=(GM29-GN29))*1,0),"")</f>
        <v/>
      </c>
      <c r="GR29" s="606" t="str">
        <f t="shared" si="304"/>
        <v/>
      </c>
      <c r="GS29" s="606" t="str">
        <f>IF(GP29&lt;&gt;"",IF(ABS($F29-$G29)&gt;=PrSettings!$M$7,(ABS($F29-$G29-GM29+GN29)&lt;=1)*1,IF(AND(GP29,$F29=$G29,$F29&gt;=PrSettings!$M$6),(ABS(GM29-$F29)&lt;=1)*1,IF(AND(GP29,$F29+$G29&gt;=PrSettings!$M$8),(ABS(GM29-$F29)+ABS(GN29-$G29)&lt;=1)*1,""))),"")</f>
        <v/>
      </c>
      <c r="GT29" s="618"/>
      <c r="GV29" s="605">
        <f t="shared" si="15"/>
        <v>3</v>
      </c>
      <c r="GW29" s="646" t="str">
        <f>GrpD!$B$6</f>
        <v>England</v>
      </c>
      <c r="GX29" s="606">
        <f t="shared" si="305"/>
        <v>11</v>
      </c>
      <c r="GY29" s="646" t="str">
        <f>GrpD!$D$6</f>
        <v>Niederlande</v>
      </c>
      <c r="GZ29" s="643"/>
      <c r="HA29" s="643"/>
      <c r="HB29" s="615"/>
      <c r="HC29" s="606" t="str">
        <f t="shared" si="306"/>
        <v/>
      </c>
      <c r="HD29" s="606" t="str">
        <f>IF((HC29&lt;&gt;""),IF(OR($F29&lt;&gt;$G29,PrSettings!$M$4="●"),(($F29-$G29)=(GZ29-HA29))*1,0),"")</f>
        <v/>
      </c>
      <c r="HE29" s="606" t="str">
        <f t="shared" si="307"/>
        <v/>
      </c>
      <c r="HF29" s="606" t="str">
        <f>IF(HC29&lt;&gt;"",IF(ABS($F29-$G29)&gt;=PrSettings!$M$7,(ABS($F29-$G29-GZ29+HA29)&lt;=1)*1,IF(AND(HC29,$F29=$G29,$F29&gt;=PrSettings!$M$6),(ABS(GZ29-$F29)&lt;=1)*1,IF(AND(HC29,$F29+$G29&gt;=PrSettings!$M$8),(ABS(GZ29-$F29)+ABS(HA29-$G29)&lt;=1)*1,""))),"")</f>
        <v/>
      </c>
      <c r="HG29" s="618"/>
      <c r="HI29" s="605">
        <f t="shared" si="16"/>
        <v>3</v>
      </c>
      <c r="HJ29" s="646" t="str">
        <f>GrpD!$B$6</f>
        <v>England</v>
      </c>
      <c r="HK29" s="606">
        <f t="shared" si="308"/>
        <v>11</v>
      </c>
      <c r="HL29" s="646" t="str">
        <f>GrpD!$D$6</f>
        <v>Niederlande</v>
      </c>
      <c r="HM29" s="643"/>
      <c r="HN29" s="643"/>
      <c r="HO29" s="615"/>
      <c r="HP29" s="606" t="str">
        <f t="shared" si="309"/>
        <v/>
      </c>
      <c r="HQ29" s="606" t="str">
        <f>IF((HP29&lt;&gt;""),IF(OR($F29&lt;&gt;$G29,PrSettings!$M$4="●"),(($F29-$G29)=(HM29-HN29))*1,0),"")</f>
        <v/>
      </c>
      <c r="HR29" s="606" t="str">
        <f t="shared" si="310"/>
        <v/>
      </c>
      <c r="HS29" s="606" t="str">
        <f>IF(HP29&lt;&gt;"",IF(ABS($F29-$G29)&gt;=PrSettings!$M$7,(ABS($F29-$G29-HM29+HN29)&lt;=1)*1,IF(AND(HP29,$F29=$G29,$F29&gt;=PrSettings!$M$6),(ABS(HM29-$F29)&lt;=1)*1,IF(AND(HP29,$F29+$G29&gt;=PrSettings!$M$8),(ABS(HM29-$F29)+ABS(HN29-$G29)&lt;=1)*1,""))),"")</f>
        <v/>
      </c>
      <c r="HT29" s="618"/>
      <c r="HV29" s="605">
        <f t="shared" si="17"/>
        <v>3</v>
      </c>
      <c r="HW29" s="646" t="str">
        <f>GrpD!$B$6</f>
        <v>England</v>
      </c>
      <c r="HX29" s="606">
        <f t="shared" si="311"/>
        <v>11</v>
      </c>
      <c r="HY29" s="646" t="str">
        <f>GrpD!$D$6</f>
        <v>Niederlande</v>
      </c>
      <c r="HZ29" s="643"/>
      <c r="IA29" s="643"/>
      <c r="IB29" s="615"/>
      <c r="IC29" s="606" t="str">
        <f t="shared" si="312"/>
        <v/>
      </c>
      <c r="ID29" s="606" t="str">
        <f>IF((IC29&lt;&gt;""),IF(OR($F29&lt;&gt;$G29,PrSettings!$M$4="●"),(($F29-$G29)=(HZ29-IA29))*1,0),"")</f>
        <v/>
      </c>
      <c r="IE29" s="606" t="str">
        <f t="shared" si="313"/>
        <v/>
      </c>
      <c r="IF29" s="606" t="str">
        <f>IF(IC29&lt;&gt;"",IF(ABS($F29-$G29)&gt;=PrSettings!$M$7,(ABS($F29-$G29-HZ29+IA29)&lt;=1)*1,IF(AND(IC29,$F29=$G29,$F29&gt;=PrSettings!$M$6),(ABS(HZ29-$F29)&lt;=1)*1,IF(AND(IC29,$F29+$G29&gt;=PrSettings!$M$8),(ABS(HZ29-$F29)+ABS(IA29-$G29)&lt;=1)*1,""))),"")</f>
        <v/>
      </c>
      <c r="IG29" s="618"/>
      <c r="II29" s="605">
        <f t="shared" si="18"/>
        <v>3</v>
      </c>
      <c r="IJ29" s="646" t="str">
        <f>GrpD!$B$6</f>
        <v>England</v>
      </c>
      <c r="IK29" s="606">
        <f t="shared" si="314"/>
        <v>11</v>
      </c>
      <c r="IL29" s="646" t="str">
        <f>GrpD!$D$6</f>
        <v>Niederlande</v>
      </c>
      <c r="IM29" s="643"/>
      <c r="IN29" s="643"/>
      <c r="IO29" s="615"/>
      <c r="IP29" s="606" t="str">
        <f t="shared" si="315"/>
        <v/>
      </c>
      <c r="IQ29" s="606" t="str">
        <f>IF((IP29&lt;&gt;""),IF(OR($F29&lt;&gt;$G29,PrSettings!$M$4="●"),(($F29-$G29)=(IM29-IN29))*1,0),"")</f>
        <v/>
      </c>
      <c r="IR29" s="606" t="str">
        <f t="shared" si="316"/>
        <v/>
      </c>
      <c r="IS29" s="606" t="str">
        <f>IF(IP29&lt;&gt;"",IF(ABS($F29-$G29)&gt;=PrSettings!$M$7,(ABS($F29-$G29-IM29+IN29)&lt;=1)*1,IF(AND(IP29,$F29=$G29,$F29&gt;=PrSettings!$M$6),(ABS(IM29-$F29)&lt;=1)*1,IF(AND(IP29,$F29+$G29&gt;=PrSettings!$M$8),(ABS(IM29-$F29)+ABS(IN29-$G29)&lt;=1)*1,""))),"")</f>
        <v/>
      </c>
      <c r="IT29" s="618"/>
      <c r="IV29" s="605">
        <f t="shared" si="19"/>
        <v>3</v>
      </c>
      <c r="IW29" s="646" t="str">
        <f>GrpD!$B$6</f>
        <v>England</v>
      </c>
      <c r="IX29" s="606">
        <f t="shared" si="317"/>
        <v>11</v>
      </c>
      <c r="IY29" s="646" t="str">
        <f>GrpD!$D$6</f>
        <v>Niederlande</v>
      </c>
      <c r="IZ29" s="643"/>
      <c r="JA29" s="643"/>
      <c r="JB29" s="615"/>
      <c r="JC29" s="606" t="str">
        <f t="shared" si="318"/>
        <v/>
      </c>
      <c r="JD29" s="606" t="str">
        <f>IF((JC29&lt;&gt;""),IF(OR($F29&lt;&gt;$G29,PrSettings!$M$4="●"),(($F29-$G29)=(IZ29-JA29))*1,0),"")</f>
        <v/>
      </c>
      <c r="JE29" s="606" t="str">
        <f t="shared" si="319"/>
        <v/>
      </c>
      <c r="JF29" s="606" t="str">
        <f>IF(JC29&lt;&gt;"",IF(ABS($F29-$G29)&gt;=PrSettings!$M$7,(ABS($F29-$G29-IZ29+JA29)&lt;=1)*1,IF(AND(JC29,$F29=$G29,$F29&gt;=PrSettings!$M$6),(ABS(IZ29-$F29)&lt;=1)*1,IF(AND(JC29,$F29+$G29&gt;=PrSettings!$M$8),(ABS(IZ29-$F29)+ABS(JA29-$G29)&lt;=1)*1,""))),"")</f>
        <v/>
      </c>
      <c r="JG29" s="618"/>
      <c r="JI29" s="605">
        <f t="shared" si="20"/>
        <v>3</v>
      </c>
      <c r="JJ29" s="646" t="str">
        <f>GrpD!$B$6</f>
        <v>England</v>
      </c>
      <c r="JK29" s="606">
        <f t="shared" si="320"/>
        <v>11</v>
      </c>
      <c r="JL29" s="646" t="str">
        <f>GrpD!$D$6</f>
        <v>Niederlande</v>
      </c>
      <c r="JM29" s="643"/>
      <c r="JN29" s="643"/>
      <c r="JO29" s="615"/>
      <c r="JP29" s="606" t="str">
        <f t="shared" si="321"/>
        <v/>
      </c>
      <c r="JQ29" s="606" t="str">
        <f>IF((JP29&lt;&gt;""),IF(OR($F29&lt;&gt;$G29,PrSettings!$M$4="●"),(($F29-$G29)=(JM29-JN29))*1,0),"")</f>
        <v/>
      </c>
      <c r="JR29" s="606" t="str">
        <f t="shared" si="322"/>
        <v/>
      </c>
      <c r="JS29" s="606" t="str">
        <f>IF(JP29&lt;&gt;"",IF(ABS($F29-$G29)&gt;=PrSettings!$M$7,(ABS($F29-$G29-JM29+JN29)&lt;=1)*1,IF(AND(JP29,$F29=$G29,$F29&gt;=PrSettings!$M$6),(ABS(JM29-$F29)&lt;=1)*1,IF(AND(JP29,$F29+$G29&gt;=PrSettings!$M$8),(ABS(JM29-$F29)+ABS(JN29-$G29)&lt;=1)*1,""))),"")</f>
        <v/>
      </c>
      <c r="JT29" s="618"/>
      <c r="JV29" s="605">
        <f t="shared" si="21"/>
        <v>3</v>
      </c>
      <c r="JW29" s="646" t="str">
        <f>GrpD!$B$6</f>
        <v>England</v>
      </c>
      <c r="JX29" s="606">
        <f t="shared" si="323"/>
        <v>11</v>
      </c>
      <c r="JY29" s="646" t="str">
        <f>GrpD!$D$6</f>
        <v>Niederlande</v>
      </c>
      <c r="JZ29" s="643"/>
      <c r="KA29" s="643"/>
      <c r="KB29" s="615"/>
      <c r="KC29" s="606" t="str">
        <f t="shared" si="324"/>
        <v/>
      </c>
      <c r="KD29" s="606" t="str">
        <f>IF((KC29&lt;&gt;""),IF(OR($F29&lt;&gt;$G29,PrSettings!$M$4="●"),(($F29-$G29)=(JZ29-KA29))*1,0),"")</f>
        <v/>
      </c>
      <c r="KE29" s="606" t="str">
        <f t="shared" si="325"/>
        <v/>
      </c>
      <c r="KF29" s="606" t="str">
        <f>IF(KC29&lt;&gt;"",IF(ABS($F29-$G29)&gt;=PrSettings!$M$7,(ABS($F29-$G29-JZ29+KA29)&lt;=1)*1,IF(AND(KC29,$F29=$G29,$F29&gt;=PrSettings!$M$6),(ABS(JZ29-$F29)&lt;=1)*1,IF(AND(KC29,$F29+$G29&gt;=PrSettings!$M$8),(ABS(JZ29-$F29)+ABS(KA29-$G29)&lt;=1)*1,""))),"")</f>
        <v/>
      </c>
      <c r="KG29" s="618"/>
      <c r="KI29" s="605">
        <f t="shared" si="22"/>
        <v>3</v>
      </c>
      <c r="KJ29" s="646" t="str">
        <f>GrpD!$B$6</f>
        <v>England</v>
      </c>
      <c r="KK29" s="606">
        <f t="shared" si="326"/>
        <v>11</v>
      </c>
      <c r="KL29" s="646" t="str">
        <f>GrpD!$D$6</f>
        <v>Niederlande</v>
      </c>
      <c r="KM29" s="643"/>
      <c r="KN29" s="643"/>
      <c r="KO29" s="615"/>
      <c r="KP29" s="606" t="str">
        <f t="shared" si="327"/>
        <v/>
      </c>
      <c r="KQ29" s="606" t="str">
        <f>IF((KP29&lt;&gt;""),IF(OR($F29&lt;&gt;$G29,PrSettings!$M$4="●"),(($F29-$G29)=(KM29-KN29))*1,0),"")</f>
        <v/>
      </c>
      <c r="KR29" s="606" t="str">
        <f t="shared" si="328"/>
        <v/>
      </c>
      <c r="KS29" s="606" t="str">
        <f>IF(KP29&lt;&gt;"",IF(ABS($F29-$G29)&gt;=PrSettings!$M$7,(ABS($F29-$G29-KM29+KN29)&lt;=1)*1,IF(AND(KP29,$F29=$G29,$F29&gt;=PrSettings!$M$6),(ABS(KM29-$F29)&lt;=1)*1,IF(AND(KP29,$F29+$G29&gt;=PrSettings!$M$8),(ABS(KM29-$F29)+ABS(KN29-$G29)&lt;=1)*1,""))),"")</f>
        <v/>
      </c>
      <c r="KT29" s="618"/>
      <c r="KV29" s="605">
        <f t="shared" si="23"/>
        <v>3</v>
      </c>
      <c r="KW29" s="646" t="str">
        <f>GrpD!$B$6</f>
        <v>England</v>
      </c>
      <c r="KX29" s="606">
        <f t="shared" si="329"/>
        <v>11</v>
      </c>
      <c r="KY29" s="646" t="str">
        <f>GrpD!$D$6</f>
        <v>Niederlande</v>
      </c>
      <c r="KZ29" s="643"/>
      <c r="LA29" s="643"/>
      <c r="LB29" s="615"/>
      <c r="LC29" s="606" t="str">
        <f t="shared" si="330"/>
        <v/>
      </c>
      <c r="LD29" s="606" t="str">
        <f>IF((LC29&lt;&gt;""),IF(OR($F29&lt;&gt;$G29,PrSettings!$M$4="●"),(($F29-$G29)=(KZ29-LA29))*1,0),"")</f>
        <v/>
      </c>
      <c r="LE29" s="606" t="str">
        <f t="shared" si="331"/>
        <v/>
      </c>
      <c r="LF29" s="606" t="str">
        <f>IF(LC29&lt;&gt;"",IF(ABS($F29-$G29)&gt;=PrSettings!$M$7,(ABS($F29-$G29-KZ29+LA29)&lt;=1)*1,IF(AND(LC29,$F29=$G29,$F29&gt;=PrSettings!$M$6),(ABS(KZ29-$F29)&lt;=1)*1,IF(AND(LC29,$F29+$G29&gt;=PrSettings!$M$8),(ABS(KZ29-$F29)+ABS(LA29-$G29)&lt;=1)*1,""))),"")</f>
        <v/>
      </c>
      <c r="LG29" s="618"/>
      <c r="LI29" s="605">
        <f t="shared" si="24"/>
        <v>3</v>
      </c>
      <c r="LJ29" s="646" t="str">
        <f>GrpD!$B$6</f>
        <v>England</v>
      </c>
      <c r="LK29" s="606">
        <f t="shared" si="332"/>
        <v>11</v>
      </c>
      <c r="LL29" s="646" t="str">
        <f>GrpD!$D$6</f>
        <v>Niederlande</v>
      </c>
      <c r="LM29" s="643"/>
      <c r="LN29" s="643"/>
      <c r="LO29" s="615"/>
      <c r="LP29" s="606" t="str">
        <f t="shared" si="333"/>
        <v/>
      </c>
      <c r="LQ29" s="606" t="str">
        <f>IF((LP29&lt;&gt;""),IF(OR($F29&lt;&gt;$G29,PrSettings!$M$4="●"),(($F29-$G29)=(LM29-LN29))*1,0),"")</f>
        <v/>
      </c>
      <c r="LR29" s="606" t="str">
        <f t="shared" si="334"/>
        <v/>
      </c>
      <c r="LS29" s="606" t="str">
        <f>IF(LP29&lt;&gt;"",IF(ABS($F29-$G29)&gt;=PrSettings!$M$7,(ABS($F29-$G29-LM29+LN29)&lt;=1)*1,IF(AND(LP29,$F29=$G29,$F29&gt;=PrSettings!$M$6),(ABS(LM29-$F29)&lt;=1)*1,IF(AND(LP29,$F29+$G29&gt;=PrSettings!$M$8),(ABS(LM29-$F29)+ABS(LN29-$G29)&lt;=1)*1,""))),"")</f>
        <v/>
      </c>
      <c r="LT29" s="618"/>
      <c r="LV29" s="605">
        <f t="shared" si="25"/>
        <v>3</v>
      </c>
      <c r="LW29" s="646" t="str">
        <f>GrpD!$B$6</f>
        <v>England</v>
      </c>
      <c r="LX29" s="606">
        <f t="shared" si="335"/>
        <v>11</v>
      </c>
      <c r="LY29" s="646" t="str">
        <f>GrpD!$D$6</f>
        <v>Niederlande</v>
      </c>
      <c r="LZ29" s="643"/>
      <c r="MA29" s="643"/>
      <c r="MB29" s="615"/>
      <c r="MC29" s="606" t="str">
        <f t="shared" si="336"/>
        <v/>
      </c>
      <c r="MD29" s="606" t="str">
        <f>IF((MC29&lt;&gt;""),IF(OR($F29&lt;&gt;$G29,PrSettings!$M$4="●"),(($F29-$G29)=(LZ29-MA29))*1,0),"")</f>
        <v/>
      </c>
      <c r="ME29" s="606" t="str">
        <f t="shared" si="337"/>
        <v/>
      </c>
      <c r="MF29" s="606" t="str">
        <f>IF(MC29&lt;&gt;"",IF(ABS($F29-$G29)&gt;=PrSettings!$M$7,(ABS($F29-$G29-LZ29+MA29)&lt;=1)*1,IF(AND(MC29,$F29=$G29,$F29&gt;=PrSettings!$M$6),(ABS(LZ29-$F29)&lt;=1)*1,IF(AND(MC29,$F29+$G29&gt;=PrSettings!$M$8),(ABS(LZ29-$F29)+ABS(MA29-$G29)&lt;=1)*1,""))),"")</f>
        <v/>
      </c>
      <c r="MG29" s="618"/>
    </row>
    <row r="30" spans="2:345" x14ac:dyDescent="0.25">
      <c r="B30" s="605">
        <f>INDEX(Groups!$C$7:$C$25,MATCH(C30,Groups!$D$7:$D$25,0))</f>
        <v>7</v>
      </c>
      <c r="C30" s="646" t="str">
        <f>GrpD!$B$7</f>
        <v>Frankreich</v>
      </c>
      <c r="D30" s="606">
        <f>INDEX(Groups!$C$7:$C$25,MATCH(E30,Groups!$D$7:$D$25,0))</f>
        <v>19</v>
      </c>
      <c r="E30" s="646" t="str">
        <f>GrpD!$D$7</f>
        <v>Wales</v>
      </c>
      <c r="F30" s="649">
        <f>GrpD!$E$7</f>
        <v>4</v>
      </c>
      <c r="G30" s="650">
        <f>GrpD!$G$7</f>
        <v>1</v>
      </c>
      <c r="I30" s="605">
        <f t="shared" si="0"/>
        <v>7</v>
      </c>
      <c r="J30" s="646" t="str">
        <f>GrpD!$B$7</f>
        <v>Frankreich</v>
      </c>
      <c r="K30" s="606">
        <f t="shared" si="260"/>
        <v>19</v>
      </c>
      <c r="L30" s="646" t="str">
        <f>GrpD!$D$7</f>
        <v>Wales</v>
      </c>
      <c r="M30" s="643"/>
      <c r="N30" s="643"/>
      <c r="O30" s="615"/>
      <c r="P30" s="606" t="str">
        <f t="shared" si="261"/>
        <v/>
      </c>
      <c r="Q30" s="606" t="str">
        <f>IF((P30&lt;&gt;""),IF(OR($F30&lt;&gt;$G30,PrSettings!$M$4="●"),(($F30-$G30)=(M30-N30))*1,0),"")</f>
        <v/>
      </c>
      <c r="R30" s="606" t="str">
        <f t="shared" si="262"/>
        <v/>
      </c>
      <c r="S30" s="606" t="str">
        <f>IF(P30&lt;&gt;"",IF(ABS($F30-$G30)&gt;=PrSettings!$M$7,(ABS($F30-$G30-M30+N30)&lt;=1)*1,IF(AND(P30,$F30=$G30,$F30&gt;=PrSettings!$M$6),(ABS(M30-$F30)&lt;=1)*1,IF(AND(P30,$F30+$G30&gt;=PrSettings!$M$8),(ABS(M30-$F30)+ABS(N30-$G30)&lt;=1)*1,""))),"")</f>
        <v/>
      </c>
      <c r="T30" s="618"/>
      <c r="V30" s="605">
        <f t="shared" si="1"/>
        <v>7</v>
      </c>
      <c r="W30" s="646" t="str">
        <f>GrpD!$B$7</f>
        <v>Frankreich</v>
      </c>
      <c r="X30" s="606">
        <f t="shared" si="263"/>
        <v>19</v>
      </c>
      <c r="Y30" s="646" t="str">
        <f>GrpD!$D$7</f>
        <v>Wales</v>
      </c>
      <c r="Z30" s="643"/>
      <c r="AA30" s="643"/>
      <c r="AB30" s="615"/>
      <c r="AC30" s="606" t="str">
        <f t="shared" si="264"/>
        <v/>
      </c>
      <c r="AD30" s="606" t="str">
        <f>IF((AC30&lt;&gt;""),IF(OR($F30&lt;&gt;$G30,PrSettings!$M$4="●"),(($F30-$G30)=(Z30-AA30))*1,0),"")</f>
        <v/>
      </c>
      <c r="AE30" s="606" t="str">
        <f t="shared" si="265"/>
        <v/>
      </c>
      <c r="AF30" s="606" t="str">
        <f>IF(AC30&lt;&gt;"",IF(ABS($F30-$G30)&gt;=PrSettings!$M$7,(ABS($F30-$G30-Z30+AA30)&lt;=1)*1,IF(AND(AC30,$F30=$G30,$F30&gt;=PrSettings!$M$6),(ABS(Z30-$F30)&lt;=1)*1,IF(AND(AC30,$F30+$G30&gt;=PrSettings!$M$8),(ABS(Z30-$F30)+ABS(AA30-$G30)&lt;=1)*1,""))),"")</f>
        <v/>
      </c>
      <c r="AG30" s="618"/>
      <c r="AI30" s="605">
        <f t="shared" si="2"/>
        <v>7</v>
      </c>
      <c r="AJ30" s="646" t="str">
        <f>GrpD!$B$7</f>
        <v>Frankreich</v>
      </c>
      <c r="AK30" s="606">
        <f t="shared" si="266"/>
        <v>19</v>
      </c>
      <c r="AL30" s="646" t="str">
        <f>GrpD!$D$7</f>
        <v>Wales</v>
      </c>
      <c r="AM30" s="643"/>
      <c r="AN30" s="643"/>
      <c r="AO30" s="615"/>
      <c r="AP30" s="606" t="str">
        <f t="shared" si="267"/>
        <v/>
      </c>
      <c r="AQ30" s="606" t="str">
        <f>IF((AP30&lt;&gt;""),IF(OR($F30&lt;&gt;$G30,PrSettings!$M$4="●"),(($F30-$G30)=(AM30-AN30))*1,0),"")</f>
        <v/>
      </c>
      <c r="AR30" s="606" t="str">
        <f t="shared" si="268"/>
        <v/>
      </c>
      <c r="AS30" s="606" t="str">
        <f>IF(AP30&lt;&gt;"",IF(ABS($F30-$G30)&gt;=PrSettings!$M$7,(ABS($F30-$G30-AM30+AN30)&lt;=1)*1,IF(AND(AP30,$F30=$G30,$F30&gt;=PrSettings!$M$6),(ABS(AM30-$F30)&lt;=1)*1,IF(AND(AP30,$F30+$G30&gt;=PrSettings!$M$8),(ABS(AM30-$F30)+ABS(AN30-$G30)&lt;=1)*1,""))),"")</f>
        <v/>
      </c>
      <c r="AT30" s="618"/>
      <c r="AV30" s="605">
        <f t="shared" si="3"/>
        <v>7</v>
      </c>
      <c r="AW30" s="646" t="str">
        <f>GrpD!$B$7</f>
        <v>Frankreich</v>
      </c>
      <c r="AX30" s="606">
        <f t="shared" si="269"/>
        <v>19</v>
      </c>
      <c r="AY30" s="646" t="str">
        <f>GrpD!$D$7</f>
        <v>Wales</v>
      </c>
      <c r="AZ30" s="643"/>
      <c r="BA30" s="643"/>
      <c r="BB30" s="615"/>
      <c r="BC30" s="606" t="str">
        <f t="shared" si="270"/>
        <v/>
      </c>
      <c r="BD30" s="606" t="str">
        <f>IF((BC30&lt;&gt;""),IF(OR($F30&lt;&gt;$G30,PrSettings!$M$4="●"),(($F30-$G30)=(AZ30-BA30))*1,0),"")</f>
        <v/>
      </c>
      <c r="BE30" s="606" t="str">
        <f t="shared" si="271"/>
        <v/>
      </c>
      <c r="BF30" s="606" t="str">
        <f>IF(BC30&lt;&gt;"",IF(ABS($F30-$G30)&gt;=PrSettings!$M$7,(ABS($F30-$G30-AZ30+BA30)&lt;=1)*1,IF(AND(BC30,$F30=$G30,$F30&gt;=PrSettings!$M$6),(ABS(AZ30-$F30)&lt;=1)*1,IF(AND(BC30,$F30+$G30&gt;=PrSettings!$M$8),(ABS(AZ30-$F30)+ABS(BA30-$G30)&lt;=1)*1,""))),"")</f>
        <v/>
      </c>
      <c r="BG30" s="618"/>
      <c r="BI30" s="605">
        <f t="shared" si="4"/>
        <v>7</v>
      </c>
      <c r="BJ30" s="646" t="str">
        <f>GrpD!$B$7</f>
        <v>Frankreich</v>
      </c>
      <c r="BK30" s="606">
        <f t="shared" si="272"/>
        <v>19</v>
      </c>
      <c r="BL30" s="646" t="str">
        <f>GrpD!$D$7</f>
        <v>Wales</v>
      </c>
      <c r="BM30" s="643"/>
      <c r="BN30" s="643"/>
      <c r="BO30" s="615"/>
      <c r="BP30" s="606" t="str">
        <f t="shared" si="273"/>
        <v/>
      </c>
      <c r="BQ30" s="606" t="str">
        <f>IF((BP30&lt;&gt;""),IF(OR($F30&lt;&gt;$G30,PrSettings!$M$4="●"),(($F30-$G30)=(BM30-BN30))*1,0),"")</f>
        <v/>
      </c>
      <c r="BR30" s="606" t="str">
        <f t="shared" si="274"/>
        <v/>
      </c>
      <c r="BS30" s="606" t="str">
        <f>IF(BP30&lt;&gt;"",IF(ABS($F30-$G30)&gt;=PrSettings!$M$7,(ABS($F30-$G30-BM30+BN30)&lt;=1)*1,IF(AND(BP30,$F30=$G30,$F30&gt;=PrSettings!$M$6),(ABS(BM30-$F30)&lt;=1)*1,IF(AND(BP30,$F30+$G30&gt;=PrSettings!$M$8),(ABS(BM30-$F30)+ABS(BN30-$G30)&lt;=1)*1,""))),"")</f>
        <v/>
      </c>
      <c r="BT30" s="618"/>
      <c r="BV30" s="605">
        <f t="shared" si="5"/>
        <v>7</v>
      </c>
      <c r="BW30" s="646" t="str">
        <f>GrpD!$B$7</f>
        <v>Frankreich</v>
      </c>
      <c r="BX30" s="606">
        <f t="shared" si="275"/>
        <v>19</v>
      </c>
      <c r="BY30" s="646" t="str">
        <f>GrpD!$D$7</f>
        <v>Wales</v>
      </c>
      <c r="BZ30" s="643"/>
      <c r="CA30" s="643"/>
      <c r="CB30" s="615"/>
      <c r="CC30" s="606" t="str">
        <f t="shared" si="276"/>
        <v/>
      </c>
      <c r="CD30" s="606" t="str">
        <f>IF((CC30&lt;&gt;""),IF(OR($F30&lt;&gt;$G30,PrSettings!$M$4="●"),(($F30-$G30)=(BZ30-CA30))*1,0),"")</f>
        <v/>
      </c>
      <c r="CE30" s="606" t="str">
        <f t="shared" si="277"/>
        <v/>
      </c>
      <c r="CF30" s="606" t="str">
        <f>IF(CC30&lt;&gt;"",IF(ABS($F30-$G30)&gt;=PrSettings!$M$7,(ABS($F30-$G30-BZ30+CA30)&lt;=1)*1,IF(AND(CC30,$F30=$G30,$F30&gt;=PrSettings!$M$6),(ABS(BZ30-$F30)&lt;=1)*1,IF(AND(CC30,$F30+$G30&gt;=PrSettings!$M$8),(ABS(BZ30-$F30)+ABS(CA30-$G30)&lt;=1)*1,""))),"")</f>
        <v/>
      </c>
      <c r="CG30" s="618"/>
      <c r="CI30" s="605">
        <f t="shared" si="6"/>
        <v>7</v>
      </c>
      <c r="CJ30" s="646" t="str">
        <f>GrpD!$B$7</f>
        <v>Frankreich</v>
      </c>
      <c r="CK30" s="606">
        <f t="shared" si="278"/>
        <v>19</v>
      </c>
      <c r="CL30" s="646" t="str">
        <f>GrpD!$D$7</f>
        <v>Wales</v>
      </c>
      <c r="CM30" s="643"/>
      <c r="CN30" s="643"/>
      <c r="CO30" s="615"/>
      <c r="CP30" s="606" t="str">
        <f t="shared" si="279"/>
        <v/>
      </c>
      <c r="CQ30" s="606" t="str">
        <f>IF((CP30&lt;&gt;""),IF(OR($F30&lt;&gt;$G30,PrSettings!$M$4="●"),(($F30-$G30)=(CM30-CN30))*1,0),"")</f>
        <v/>
      </c>
      <c r="CR30" s="606" t="str">
        <f t="shared" si="280"/>
        <v/>
      </c>
      <c r="CS30" s="606" t="str">
        <f>IF(CP30&lt;&gt;"",IF(ABS($F30-$G30)&gt;=PrSettings!$M$7,(ABS($F30-$G30-CM30+CN30)&lt;=1)*1,IF(AND(CP30,$F30=$G30,$F30&gt;=PrSettings!$M$6),(ABS(CM30-$F30)&lt;=1)*1,IF(AND(CP30,$F30+$G30&gt;=PrSettings!$M$8),(ABS(CM30-$F30)+ABS(CN30-$G30)&lt;=1)*1,""))),"")</f>
        <v/>
      </c>
      <c r="CT30" s="618"/>
      <c r="CV30" s="605">
        <f t="shared" si="7"/>
        <v>7</v>
      </c>
      <c r="CW30" s="646" t="str">
        <f>GrpD!$B$7</f>
        <v>Frankreich</v>
      </c>
      <c r="CX30" s="606">
        <f t="shared" si="281"/>
        <v>19</v>
      </c>
      <c r="CY30" s="646" t="str">
        <f>GrpD!$D$7</f>
        <v>Wales</v>
      </c>
      <c r="CZ30" s="643"/>
      <c r="DA30" s="643"/>
      <c r="DB30" s="615"/>
      <c r="DC30" s="606" t="str">
        <f t="shared" si="282"/>
        <v/>
      </c>
      <c r="DD30" s="606" t="str">
        <f>IF((DC30&lt;&gt;""),IF(OR($F30&lt;&gt;$G30,PrSettings!$M$4="●"),(($F30-$G30)=(CZ30-DA30))*1,0),"")</f>
        <v/>
      </c>
      <c r="DE30" s="606" t="str">
        <f t="shared" si="283"/>
        <v/>
      </c>
      <c r="DF30" s="606" t="str">
        <f>IF(DC30&lt;&gt;"",IF(ABS($F30-$G30)&gt;=PrSettings!$M$7,(ABS($F30-$G30-CZ30+DA30)&lt;=1)*1,IF(AND(DC30,$F30=$G30,$F30&gt;=PrSettings!$M$6),(ABS(CZ30-$F30)&lt;=1)*1,IF(AND(DC30,$F30+$G30&gt;=PrSettings!$M$8),(ABS(CZ30-$F30)+ABS(DA30-$G30)&lt;=1)*1,""))),"")</f>
        <v/>
      </c>
      <c r="DG30" s="618"/>
      <c r="DI30" s="605">
        <f t="shared" si="8"/>
        <v>7</v>
      </c>
      <c r="DJ30" s="646" t="str">
        <f>GrpD!$B$7</f>
        <v>Frankreich</v>
      </c>
      <c r="DK30" s="606">
        <f t="shared" si="284"/>
        <v>19</v>
      </c>
      <c r="DL30" s="646" t="str">
        <f>GrpD!$D$7</f>
        <v>Wales</v>
      </c>
      <c r="DM30" s="643"/>
      <c r="DN30" s="643"/>
      <c r="DO30" s="615"/>
      <c r="DP30" s="606" t="str">
        <f t="shared" si="285"/>
        <v/>
      </c>
      <c r="DQ30" s="606" t="str">
        <f>IF((DP30&lt;&gt;""),IF(OR($F30&lt;&gt;$G30,PrSettings!$M$4="●"),(($F30-$G30)=(DM30-DN30))*1,0),"")</f>
        <v/>
      </c>
      <c r="DR30" s="606" t="str">
        <f t="shared" si="286"/>
        <v/>
      </c>
      <c r="DS30" s="606" t="str">
        <f>IF(DP30&lt;&gt;"",IF(ABS($F30-$G30)&gt;=PrSettings!$M$7,(ABS($F30-$G30-DM30+DN30)&lt;=1)*1,IF(AND(DP30,$F30=$G30,$F30&gt;=PrSettings!$M$6),(ABS(DM30-$F30)&lt;=1)*1,IF(AND(DP30,$F30+$G30&gt;=PrSettings!$M$8),(ABS(DM30-$F30)+ABS(DN30-$G30)&lt;=1)*1,""))),"")</f>
        <v/>
      </c>
      <c r="DT30" s="618"/>
      <c r="DV30" s="605">
        <f t="shared" si="9"/>
        <v>7</v>
      </c>
      <c r="DW30" s="646" t="str">
        <f>GrpD!$B$7</f>
        <v>Frankreich</v>
      </c>
      <c r="DX30" s="606">
        <f t="shared" si="287"/>
        <v>19</v>
      </c>
      <c r="DY30" s="646" t="str">
        <f>GrpD!$D$7</f>
        <v>Wales</v>
      </c>
      <c r="DZ30" s="643"/>
      <c r="EA30" s="643"/>
      <c r="EB30" s="615"/>
      <c r="EC30" s="606" t="str">
        <f t="shared" si="288"/>
        <v/>
      </c>
      <c r="ED30" s="606" t="str">
        <f>IF((EC30&lt;&gt;""),IF(OR($F30&lt;&gt;$G30,PrSettings!$M$4="●"),(($F30-$G30)=(DZ30-EA30))*1,0),"")</f>
        <v/>
      </c>
      <c r="EE30" s="606" t="str">
        <f t="shared" si="289"/>
        <v/>
      </c>
      <c r="EF30" s="606" t="str">
        <f>IF(EC30&lt;&gt;"",IF(ABS($F30-$G30)&gt;=PrSettings!$M$7,(ABS($F30-$G30-DZ30+EA30)&lt;=1)*1,IF(AND(EC30,$F30=$G30,$F30&gt;=PrSettings!$M$6),(ABS(DZ30-$F30)&lt;=1)*1,IF(AND(EC30,$F30+$G30&gt;=PrSettings!$M$8),(ABS(DZ30-$F30)+ABS(EA30-$G30)&lt;=1)*1,""))),"")</f>
        <v/>
      </c>
      <c r="EG30" s="618"/>
      <c r="EI30" s="605">
        <f t="shared" si="10"/>
        <v>7</v>
      </c>
      <c r="EJ30" s="646" t="str">
        <f>GrpD!$B$7</f>
        <v>Frankreich</v>
      </c>
      <c r="EK30" s="606">
        <f t="shared" si="290"/>
        <v>19</v>
      </c>
      <c r="EL30" s="646" t="str">
        <f>GrpD!$D$7</f>
        <v>Wales</v>
      </c>
      <c r="EM30" s="643"/>
      <c r="EN30" s="643"/>
      <c r="EO30" s="615"/>
      <c r="EP30" s="606" t="str">
        <f t="shared" si="291"/>
        <v/>
      </c>
      <c r="EQ30" s="606" t="str">
        <f>IF((EP30&lt;&gt;""),IF(OR($F30&lt;&gt;$G30,PrSettings!$M$4="●"),(($F30-$G30)=(EM30-EN30))*1,0),"")</f>
        <v/>
      </c>
      <c r="ER30" s="606" t="str">
        <f t="shared" si="292"/>
        <v/>
      </c>
      <c r="ES30" s="606" t="str">
        <f>IF(EP30&lt;&gt;"",IF(ABS($F30-$G30)&gt;=PrSettings!$M$7,(ABS($F30-$G30-EM30+EN30)&lt;=1)*1,IF(AND(EP30,$F30=$G30,$F30&gt;=PrSettings!$M$6),(ABS(EM30-$F30)&lt;=1)*1,IF(AND(EP30,$F30+$G30&gt;=PrSettings!$M$8),(ABS(EM30-$F30)+ABS(EN30-$G30)&lt;=1)*1,""))),"")</f>
        <v/>
      </c>
      <c r="ET30" s="618"/>
      <c r="EV30" s="605">
        <f t="shared" si="11"/>
        <v>7</v>
      </c>
      <c r="EW30" s="646" t="str">
        <f>GrpD!$B$7</f>
        <v>Frankreich</v>
      </c>
      <c r="EX30" s="606">
        <f t="shared" si="293"/>
        <v>19</v>
      </c>
      <c r="EY30" s="646" t="str">
        <f>GrpD!$D$7</f>
        <v>Wales</v>
      </c>
      <c r="EZ30" s="643"/>
      <c r="FA30" s="643"/>
      <c r="FB30" s="615"/>
      <c r="FC30" s="606" t="str">
        <f t="shared" si="294"/>
        <v/>
      </c>
      <c r="FD30" s="606" t="str">
        <f>IF((FC30&lt;&gt;""),IF(OR($F30&lt;&gt;$G30,PrSettings!$M$4="●"),(($F30-$G30)=(EZ30-FA30))*1,0),"")</f>
        <v/>
      </c>
      <c r="FE30" s="606" t="str">
        <f t="shared" si="295"/>
        <v/>
      </c>
      <c r="FF30" s="606" t="str">
        <f>IF(FC30&lt;&gt;"",IF(ABS($F30-$G30)&gt;=PrSettings!$M$7,(ABS($F30-$G30-EZ30+FA30)&lt;=1)*1,IF(AND(FC30,$F30=$G30,$F30&gt;=PrSettings!$M$6),(ABS(EZ30-$F30)&lt;=1)*1,IF(AND(FC30,$F30+$G30&gt;=PrSettings!$M$8),(ABS(EZ30-$F30)+ABS(FA30-$G30)&lt;=1)*1,""))),"")</f>
        <v/>
      </c>
      <c r="FG30" s="618"/>
      <c r="FI30" s="605">
        <f t="shared" si="12"/>
        <v>7</v>
      </c>
      <c r="FJ30" s="646" t="str">
        <f>GrpD!$B$7</f>
        <v>Frankreich</v>
      </c>
      <c r="FK30" s="606">
        <f t="shared" si="296"/>
        <v>19</v>
      </c>
      <c r="FL30" s="646" t="str">
        <f>GrpD!$D$7</f>
        <v>Wales</v>
      </c>
      <c r="FM30" s="643"/>
      <c r="FN30" s="643"/>
      <c r="FO30" s="615"/>
      <c r="FP30" s="606" t="str">
        <f t="shared" si="297"/>
        <v/>
      </c>
      <c r="FQ30" s="606" t="str">
        <f>IF((FP30&lt;&gt;""),IF(OR($F30&lt;&gt;$G30,PrSettings!$M$4="●"),(($F30-$G30)=(FM30-FN30))*1,0),"")</f>
        <v/>
      </c>
      <c r="FR30" s="606" t="str">
        <f t="shared" si="298"/>
        <v/>
      </c>
      <c r="FS30" s="606" t="str">
        <f>IF(FP30&lt;&gt;"",IF(ABS($F30-$G30)&gt;=PrSettings!$M$7,(ABS($F30-$G30-FM30+FN30)&lt;=1)*1,IF(AND(FP30,$F30=$G30,$F30&gt;=PrSettings!$M$6),(ABS(FM30-$F30)&lt;=1)*1,IF(AND(FP30,$F30+$G30&gt;=PrSettings!$M$8),(ABS(FM30-$F30)+ABS(FN30-$G30)&lt;=1)*1,""))),"")</f>
        <v/>
      </c>
      <c r="FT30" s="618"/>
      <c r="FV30" s="605">
        <f t="shared" si="13"/>
        <v>7</v>
      </c>
      <c r="FW30" s="646" t="str">
        <f>GrpD!$B$7</f>
        <v>Frankreich</v>
      </c>
      <c r="FX30" s="606">
        <f t="shared" si="299"/>
        <v>19</v>
      </c>
      <c r="FY30" s="646" t="str">
        <f>GrpD!$D$7</f>
        <v>Wales</v>
      </c>
      <c r="FZ30" s="643"/>
      <c r="GA30" s="643"/>
      <c r="GB30" s="615"/>
      <c r="GC30" s="606" t="str">
        <f t="shared" si="300"/>
        <v/>
      </c>
      <c r="GD30" s="606" t="str">
        <f>IF((GC30&lt;&gt;""),IF(OR($F30&lt;&gt;$G30,PrSettings!$M$4="●"),(($F30-$G30)=(FZ30-GA30))*1,0),"")</f>
        <v/>
      </c>
      <c r="GE30" s="606" t="str">
        <f t="shared" si="301"/>
        <v/>
      </c>
      <c r="GF30" s="606" t="str">
        <f>IF(GC30&lt;&gt;"",IF(ABS($F30-$G30)&gt;=PrSettings!$M$7,(ABS($F30-$G30-FZ30+GA30)&lt;=1)*1,IF(AND(GC30,$F30=$G30,$F30&gt;=PrSettings!$M$6),(ABS(FZ30-$F30)&lt;=1)*1,IF(AND(GC30,$F30+$G30&gt;=PrSettings!$M$8),(ABS(FZ30-$F30)+ABS(GA30-$G30)&lt;=1)*1,""))),"")</f>
        <v/>
      </c>
      <c r="GG30" s="618"/>
      <c r="GI30" s="605">
        <f t="shared" si="14"/>
        <v>7</v>
      </c>
      <c r="GJ30" s="646" t="str">
        <f>GrpD!$B$7</f>
        <v>Frankreich</v>
      </c>
      <c r="GK30" s="606">
        <f t="shared" si="302"/>
        <v>19</v>
      </c>
      <c r="GL30" s="646" t="str">
        <f>GrpD!$D$7</f>
        <v>Wales</v>
      </c>
      <c r="GM30" s="643"/>
      <c r="GN30" s="643"/>
      <c r="GO30" s="615"/>
      <c r="GP30" s="606" t="str">
        <f t="shared" si="303"/>
        <v/>
      </c>
      <c r="GQ30" s="606" t="str">
        <f>IF((GP30&lt;&gt;""),IF(OR($F30&lt;&gt;$G30,PrSettings!$M$4="●"),(($F30-$G30)=(GM30-GN30))*1,0),"")</f>
        <v/>
      </c>
      <c r="GR30" s="606" t="str">
        <f t="shared" si="304"/>
        <v/>
      </c>
      <c r="GS30" s="606" t="str">
        <f>IF(GP30&lt;&gt;"",IF(ABS($F30-$G30)&gt;=PrSettings!$M$7,(ABS($F30-$G30-GM30+GN30)&lt;=1)*1,IF(AND(GP30,$F30=$G30,$F30&gt;=PrSettings!$M$6),(ABS(GM30-$F30)&lt;=1)*1,IF(AND(GP30,$F30+$G30&gt;=PrSettings!$M$8),(ABS(GM30-$F30)+ABS(GN30-$G30)&lt;=1)*1,""))),"")</f>
        <v/>
      </c>
      <c r="GT30" s="618"/>
      <c r="GV30" s="605">
        <f t="shared" si="15"/>
        <v>7</v>
      </c>
      <c r="GW30" s="646" t="str">
        <f>GrpD!$B$7</f>
        <v>Frankreich</v>
      </c>
      <c r="GX30" s="606">
        <f t="shared" si="305"/>
        <v>19</v>
      </c>
      <c r="GY30" s="646" t="str">
        <f>GrpD!$D$7</f>
        <v>Wales</v>
      </c>
      <c r="GZ30" s="643"/>
      <c r="HA30" s="643"/>
      <c r="HB30" s="615"/>
      <c r="HC30" s="606" t="str">
        <f t="shared" si="306"/>
        <v/>
      </c>
      <c r="HD30" s="606" t="str">
        <f>IF((HC30&lt;&gt;""),IF(OR($F30&lt;&gt;$G30,PrSettings!$M$4="●"),(($F30-$G30)=(GZ30-HA30))*1,0),"")</f>
        <v/>
      </c>
      <c r="HE30" s="606" t="str">
        <f t="shared" si="307"/>
        <v/>
      </c>
      <c r="HF30" s="606" t="str">
        <f>IF(HC30&lt;&gt;"",IF(ABS($F30-$G30)&gt;=PrSettings!$M$7,(ABS($F30-$G30-GZ30+HA30)&lt;=1)*1,IF(AND(HC30,$F30=$G30,$F30&gt;=PrSettings!$M$6),(ABS(GZ30-$F30)&lt;=1)*1,IF(AND(HC30,$F30+$G30&gt;=PrSettings!$M$8),(ABS(GZ30-$F30)+ABS(HA30-$G30)&lt;=1)*1,""))),"")</f>
        <v/>
      </c>
      <c r="HG30" s="618"/>
      <c r="HI30" s="605">
        <f t="shared" si="16"/>
        <v>7</v>
      </c>
      <c r="HJ30" s="646" t="str">
        <f>GrpD!$B$7</f>
        <v>Frankreich</v>
      </c>
      <c r="HK30" s="606">
        <f t="shared" si="308"/>
        <v>19</v>
      </c>
      <c r="HL30" s="646" t="str">
        <f>GrpD!$D$7</f>
        <v>Wales</v>
      </c>
      <c r="HM30" s="643"/>
      <c r="HN30" s="643"/>
      <c r="HO30" s="615"/>
      <c r="HP30" s="606" t="str">
        <f t="shared" si="309"/>
        <v/>
      </c>
      <c r="HQ30" s="606" t="str">
        <f>IF((HP30&lt;&gt;""),IF(OR($F30&lt;&gt;$G30,PrSettings!$M$4="●"),(($F30-$G30)=(HM30-HN30))*1,0),"")</f>
        <v/>
      </c>
      <c r="HR30" s="606" t="str">
        <f t="shared" si="310"/>
        <v/>
      </c>
      <c r="HS30" s="606" t="str">
        <f>IF(HP30&lt;&gt;"",IF(ABS($F30-$G30)&gt;=PrSettings!$M$7,(ABS($F30-$G30-HM30+HN30)&lt;=1)*1,IF(AND(HP30,$F30=$G30,$F30&gt;=PrSettings!$M$6),(ABS(HM30-$F30)&lt;=1)*1,IF(AND(HP30,$F30+$G30&gt;=PrSettings!$M$8),(ABS(HM30-$F30)+ABS(HN30-$G30)&lt;=1)*1,""))),"")</f>
        <v/>
      </c>
      <c r="HT30" s="618"/>
      <c r="HV30" s="605">
        <f t="shared" si="17"/>
        <v>7</v>
      </c>
      <c r="HW30" s="646" t="str">
        <f>GrpD!$B$7</f>
        <v>Frankreich</v>
      </c>
      <c r="HX30" s="606">
        <f t="shared" si="311"/>
        <v>19</v>
      </c>
      <c r="HY30" s="646" t="str">
        <f>GrpD!$D$7</f>
        <v>Wales</v>
      </c>
      <c r="HZ30" s="643"/>
      <c r="IA30" s="643"/>
      <c r="IB30" s="615"/>
      <c r="IC30" s="606" t="str">
        <f t="shared" si="312"/>
        <v/>
      </c>
      <c r="ID30" s="606" t="str">
        <f>IF((IC30&lt;&gt;""),IF(OR($F30&lt;&gt;$G30,PrSettings!$M$4="●"),(($F30-$G30)=(HZ30-IA30))*1,0),"")</f>
        <v/>
      </c>
      <c r="IE30" s="606" t="str">
        <f t="shared" si="313"/>
        <v/>
      </c>
      <c r="IF30" s="606" t="str">
        <f>IF(IC30&lt;&gt;"",IF(ABS($F30-$G30)&gt;=PrSettings!$M$7,(ABS($F30-$G30-HZ30+IA30)&lt;=1)*1,IF(AND(IC30,$F30=$G30,$F30&gt;=PrSettings!$M$6),(ABS(HZ30-$F30)&lt;=1)*1,IF(AND(IC30,$F30+$G30&gt;=PrSettings!$M$8),(ABS(HZ30-$F30)+ABS(IA30-$G30)&lt;=1)*1,""))),"")</f>
        <v/>
      </c>
      <c r="IG30" s="618"/>
      <c r="II30" s="605">
        <f t="shared" si="18"/>
        <v>7</v>
      </c>
      <c r="IJ30" s="646" t="str">
        <f>GrpD!$B$7</f>
        <v>Frankreich</v>
      </c>
      <c r="IK30" s="606">
        <f t="shared" si="314"/>
        <v>19</v>
      </c>
      <c r="IL30" s="646" t="str">
        <f>GrpD!$D$7</f>
        <v>Wales</v>
      </c>
      <c r="IM30" s="643"/>
      <c r="IN30" s="643"/>
      <c r="IO30" s="615"/>
      <c r="IP30" s="606" t="str">
        <f t="shared" si="315"/>
        <v/>
      </c>
      <c r="IQ30" s="606" t="str">
        <f>IF((IP30&lt;&gt;""),IF(OR($F30&lt;&gt;$G30,PrSettings!$M$4="●"),(($F30-$G30)=(IM30-IN30))*1,0),"")</f>
        <v/>
      </c>
      <c r="IR30" s="606" t="str">
        <f t="shared" si="316"/>
        <v/>
      </c>
      <c r="IS30" s="606" t="str">
        <f>IF(IP30&lt;&gt;"",IF(ABS($F30-$G30)&gt;=PrSettings!$M$7,(ABS($F30-$G30-IM30+IN30)&lt;=1)*1,IF(AND(IP30,$F30=$G30,$F30&gt;=PrSettings!$M$6),(ABS(IM30-$F30)&lt;=1)*1,IF(AND(IP30,$F30+$G30&gt;=PrSettings!$M$8),(ABS(IM30-$F30)+ABS(IN30-$G30)&lt;=1)*1,""))),"")</f>
        <v/>
      </c>
      <c r="IT30" s="618"/>
      <c r="IV30" s="605">
        <f t="shared" si="19"/>
        <v>7</v>
      </c>
      <c r="IW30" s="646" t="str">
        <f>GrpD!$B$7</f>
        <v>Frankreich</v>
      </c>
      <c r="IX30" s="606">
        <f t="shared" si="317"/>
        <v>19</v>
      </c>
      <c r="IY30" s="646" t="str">
        <f>GrpD!$D$7</f>
        <v>Wales</v>
      </c>
      <c r="IZ30" s="643"/>
      <c r="JA30" s="643"/>
      <c r="JB30" s="615"/>
      <c r="JC30" s="606" t="str">
        <f t="shared" si="318"/>
        <v/>
      </c>
      <c r="JD30" s="606" t="str">
        <f>IF((JC30&lt;&gt;""),IF(OR($F30&lt;&gt;$G30,PrSettings!$M$4="●"),(($F30-$G30)=(IZ30-JA30))*1,0),"")</f>
        <v/>
      </c>
      <c r="JE30" s="606" t="str">
        <f t="shared" si="319"/>
        <v/>
      </c>
      <c r="JF30" s="606" t="str">
        <f>IF(JC30&lt;&gt;"",IF(ABS($F30-$G30)&gt;=PrSettings!$M$7,(ABS($F30-$G30-IZ30+JA30)&lt;=1)*1,IF(AND(JC30,$F30=$G30,$F30&gt;=PrSettings!$M$6),(ABS(IZ30-$F30)&lt;=1)*1,IF(AND(JC30,$F30+$G30&gt;=PrSettings!$M$8),(ABS(IZ30-$F30)+ABS(JA30-$G30)&lt;=1)*1,""))),"")</f>
        <v/>
      </c>
      <c r="JG30" s="618"/>
      <c r="JI30" s="605">
        <f t="shared" si="20"/>
        <v>7</v>
      </c>
      <c r="JJ30" s="646" t="str">
        <f>GrpD!$B$7</f>
        <v>Frankreich</v>
      </c>
      <c r="JK30" s="606">
        <f t="shared" si="320"/>
        <v>19</v>
      </c>
      <c r="JL30" s="646" t="str">
        <f>GrpD!$D$7</f>
        <v>Wales</v>
      </c>
      <c r="JM30" s="643"/>
      <c r="JN30" s="643"/>
      <c r="JO30" s="615"/>
      <c r="JP30" s="606" t="str">
        <f t="shared" si="321"/>
        <v/>
      </c>
      <c r="JQ30" s="606" t="str">
        <f>IF((JP30&lt;&gt;""),IF(OR($F30&lt;&gt;$G30,PrSettings!$M$4="●"),(($F30-$G30)=(JM30-JN30))*1,0),"")</f>
        <v/>
      </c>
      <c r="JR30" s="606" t="str">
        <f t="shared" si="322"/>
        <v/>
      </c>
      <c r="JS30" s="606" t="str">
        <f>IF(JP30&lt;&gt;"",IF(ABS($F30-$G30)&gt;=PrSettings!$M$7,(ABS($F30-$G30-JM30+JN30)&lt;=1)*1,IF(AND(JP30,$F30=$G30,$F30&gt;=PrSettings!$M$6),(ABS(JM30-$F30)&lt;=1)*1,IF(AND(JP30,$F30+$G30&gt;=PrSettings!$M$8),(ABS(JM30-$F30)+ABS(JN30-$G30)&lt;=1)*1,""))),"")</f>
        <v/>
      </c>
      <c r="JT30" s="618"/>
      <c r="JV30" s="605">
        <f t="shared" si="21"/>
        <v>7</v>
      </c>
      <c r="JW30" s="646" t="str">
        <f>GrpD!$B$7</f>
        <v>Frankreich</v>
      </c>
      <c r="JX30" s="606">
        <f t="shared" si="323"/>
        <v>19</v>
      </c>
      <c r="JY30" s="646" t="str">
        <f>GrpD!$D$7</f>
        <v>Wales</v>
      </c>
      <c r="JZ30" s="643"/>
      <c r="KA30" s="643"/>
      <c r="KB30" s="615"/>
      <c r="KC30" s="606" t="str">
        <f t="shared" si="324"/>
        <v/>
      </c>
      <c r="KD30" s="606" t="str">
        <f>IF((KC30&lt;&gt;""),IF(OR($F30&lt;&gt;$G30,PrSettings!$M$4="●"),(($F30-$G30)=(JZ30-KA30))*1,0),"")</f>
        <v/>
      </c>
      <c r="KE30" s="606" t="str">
        <f t="shared" si="325"/>
        <v/>
      </c>
      <c r="KF30" s="606" t="str">
        <f>IF(KC30&lt;&gt;"",IF(ABS($F30-$G30)&gt;=PrSettings!$M$7,(ABS($F30-$G30-JZ30+KA30)&lt;=1)*1,IF(AND(KC30,$F30=$G30,$F30&gt;=PrSettings!$M$6),(ABS(JZ30-$F30)&lt;=1)*1,IF(AND(KC30,$F30+$G30&gt;=PrSettings!$M$8),(ABS(JZ30-$F30)+ABS(KA30-$G30)&lt;=1)*1,""))),"")</f>
        <v/>
      </c>
      <c r="KG30" s="618"/>
      <c r="KI30" s="605">
        <f t="shared" si="22"/>
        <v>7</v>
      </c>
      <c r="KJ30" s="646" t="str">
        <f>GrpD!$B$7</f>
        <v>Frankreich</v>
      </c>
      <c r="KK30" s="606">
        <f t="shared" si="326"/>
        <v>19</v>
      </c>
      <c r="KL30" s="646" t="str">
        <f>GrpD!$D$7</f>
        <v>Wales</v>
      </c>
      <c r="KM30" s="643"/>
      <c r="KN30" s="643"/>
      <c r="KO30" s="615"/>
      <c r="KP30" s="606" t="str">
        <f t="shared" si="327"/>
        <v/>
      </c>
      <c r="KQ30" s="606" t="str">
        <f>IF((KP30&lt;&gt;""),IF(OR($F30&lt;&gt;$G30,PrSettings!$M$4="●"),(($F30-$G30)=(KM30-KN30))*1,0),"")</f>
        <v/>
      </c>
      <c r="KR30" s="606" t="str">
        <f t="shared" si="328"/>
        <v/>
      </c>
      <c r="KS30" s="606" t="str">
        <f>IF(KP30&lt;&gt;"",IF(ABS($F30-$G30)&gt;=PrSettings!$M$7,(ABS($F30-$G30-KM30+KN30)&lt;=1)*1,IF(AND(KP30,$F30=$G30,$F30&gt;=PrSettings!$M$6),(ABS(KM30-$F30)&lt;=1)*1,IF(AND(KP30,$F30+$G30&gt;=PrSettings!$M$8),(ABS(KM30-$F30)+ABS(KN30-$G30)&lt;=1)*1,""))),"")</f>
        <v/>
      </c>
      <c r="KT30" s="618"/>
      <c r="KV30" s="605">
        <f t="shared" si="23"/>
        <v>7</v>
      </c>
      <c r="KW30" s="646" t="str">
        <f>GrpD!$B$7</f>
        <v>Frankreich</v>
      </c>
      <c r="KX30" s="606">
        <f t="shared" si="329"/>
        <v>19</v>
      </c>
      <c r="KY30" s="646" t="str">
        <f>GrpD!$D$7</f>
        <v>Wales</v>
      </c>
      <c r="KZ30" s="643"/>
      <c r="LA30" s="643"/>
      <c r="LB30" s="615"/>
      <c r="LC30" s="606" t="str">
        <f t="shared" si="330"/>
        <v/>
      </c>
      <c r="LD30" s="606" t="str">
        <f>IF((LC30&lt;&gt;""),IF(OR($F30&lt;&gt;$G30,PrSettings!$M$4="●"),(($F30-$G30)=(KZ30-LA30))*1,0),"")</f>
        <v/>
      </c>
      <c r="LE30" s="606" t="str">
        <f t="shared" si="331"/>
        <v/>
      </c>
      <c r="LF30" s="606" t="str">
        <f>IF(LC30&lt;&gt;"",IF(ABS($F30-$G30)&gt;=PrSettings!$M$7,(ABS($F30-$G30-KZ30+LA30)&lt;=1)*1,IF(AND(LC30,$F30=$G30,$F30&gt;=PrSettings!$M$6),(ABS(KZ30-$F30)&lt;=1)*1,IF(AND(LC30,$F30+$G30&gt;=PrSettings!$M$8),(ABS(KZ30-$F30)+ABS(LA30-$G30)&lt;=1)*1,""))),"")</f>
        <v/>
      </c>
      <c r="LG30" s="618"/>
      <c r="LI30" s="605">
        <f t="shared" si="24"/>
        <v>7</v>
      </c>
      <c r="LJ30" s="646" t="str">
        <f>GrpD!$B$7</f>
        <v>Frankreich</v>
      </c>
      <c r="LK30" s="606">
        <f t="shared" si="332"/>
        <v>19</v>
      </c>
      <c r="LL30" s="646" t="str">
        <f>GrpD!$D$7</f>
        <v>Wales</v>
      </c>
      <c r="LM30" s="643"/>
      <c r="LN30" s="643"/>
      <c r="LO30" s="615"/>
      <c r="LP30" s="606" t="str">
        <f t="shared" si="333"/>
        <v/>
      </c>
      <c r="LQ30" s="606" t="str">
        <f>IF((LP30&lt;&gt;""),IF(OR($F30&lt;&gt;$G30,PrSettings!$M$4="●"),(($F30-$G30)=(LM30-LN30))*1,0),"")</f>
        <v/>
      </c>
      <c r="LR30" s="606" t="str">
        <f t="shared" si="334"/>
        <v/>
      </c>
      <c r="LS30" s="606" t="str">
        <f>IF(LP30&lt;&gt;"",IF(ABS($F30-$G30)&gt;=PrSettings!$M$7,(ABS($F30-$G30-LM30+LN30)&lt;=1)*1,IF(AND(LP30,$F30=$G30,$F30&gt;=PrSettings!$M$6),(ABS(LM30-$F30)&lt;=1)*1,IF(AND(LP30,$F30+$G30&gt;=PrSettings!$M$8),(ABS(LM30-$F30)+ABS(LN30-$G30)&lt;=1)*1,""))),"")</f>
        <v/>
      </c>
      <c r="LT30" s="618"/>
      <c r="LV30" s="605">
        <f t="shared" si="25"/>
        <v>7</v>
      </c>
      <c r="LW30" s="646" t="str">
        <f>GrpD!$B$7</f>
        <v>Frankreich</v>
      </c>
      <c r="LX30" s="606">
        <f t="shared" si="335"/>
        <v>19</v>
      </c>
      <c r="LY30" s="646" t="str">
        <f>GrpD!$D$7</f>
        <v>Wales</v>
      </c>
      <c r="LZ30" s="643"/>
      <c r="MA30" s="643"/>
      <c r="MB30" s="615"/>
      <c r="MC30" s="606" t="str">
        <f t="shared" si="336"/>
        <v/>
      </c>
      <c r="MD30" s="606" t="str">
        <f>IF((MC30&lt;&gt;""),IF(OR($F30&lt;&gt;$G30,PrSettings!$M$4="●"),(($F30-$G30)=(LZ30-MA30))*1,0),"")</f>
        <v/>
      </c>
      <c r="ME30" s="606" t="str">
        <f t="shared" si="337"/>
        <v/>
      </c>
      <c r="MF30" s="606" t="str">
        <f>IF(MC30&lt;&gt;"",IF(ABS($F30-$G30)&gt;=PrSettings!$M$7,(ABS($F30-$G30-LZ30+MA30)&lt;=1)*1,IF(AND(MC30,$F30=$G30,$F30&gt;=PrSettings!$M$6),(ABS(LZ30-$F30)&lt;=1)*1,IF(AND(MC30,$F30+$G30&gt;=PrSettings!$M$8),(ABS(LZ30-$F30)+ABS(MA30-$G30)&lt;=1)*1,""))),"")</f>
        <v/>
      </c>
      <c r="MG30" s="618"/>
    </row>
    <row r="31" spans="2:345" x14ac:dyDescent="0.25">
      <c r="B31" s="605">
        <f>INDEX(Groups!$C$7:$C$25,MATCH(C31,Groups!$D$7:$D$25,0))</f>
        <v>11</v>
      </c>
      <c r="C31" s="646" t="str">
        <f>GrpD!$B$8</f>
        <v>Niederlande</v>
      </c>
      <c r="D31" s="606">
        <f>INDEX(Groups!$C$7:$C$25,MATCH(E31,Groups!$D$7:$D$25,0))</f>
        <v>7</v>
      </c>
      <c r="E31" s="646" t="str">
        <f>GrpD!$D$8</f>
        <v>Frankreich</v>
      </c>
      <c r="F31" s="649">
        <f>GrpD!$E$8</f>
        <v>2</v>
      </c>
      <c r="G31" s="650">
        <f>GrpD!$G$8</f>
        <v>5</v>
      </c>
      <c r="I31" s="605">
        <f t="shared" si="0"/>
        <v>11</v>
      </c>
      <c r="J31" s="646" t="str">
        <f>GrpD!$B$8</f>
        <v>Niederlande</v>
      </c>
      <c r="K31" s="606">
        <f t="shared" si="260"/>
        <v>7</v>
      </c>
      <c r="L31" s="646" t="str">
        <f>GrpD!$D$8</f>
        <v>Frankreich</v>
      </c>
      <c r="M31" s="643"/>
      <c r="N31" s="643"/>
      <c r="O31" s="615"/>
      <c r="P31" s="606" t="str">
        <f t="shared" si="261"/>
        <v/>
      </c>
      <c r="Q31" s="606" t="str">
        <f>IF((P31&lt;&gt;""),IF(OR($F31&lt;&gt;$G31,PrSettings!$M$4="●"),(($F31-$G31)=(M31-N31))*1,0),"")</f>
        <v/>
      </c>
      <c r="R31" s="606" t="str">
        <f t="shared" si="262"/>
        <v/>
      </c>
      <c r="S31" s="606" t="str">
        <f>IF(P31&lt;&gt;"",IF(ABS($F31-$G31)&gt;=PrSettings!$M$7,(ABS($F31-$G31-M31+N31)&lt;=1)*1,IF(AND(P31,$F31=$G31,$F31&gt;=PrSettings!$M$6),(ABS(M31-$F31)&lt;=1)*1,IF(AND(P31,$F31+$G31&gt;=PrSettings!$M$8),(ABS(M31-$F31)+ABS(N31-$G31)&lt;=1)*1,""))),"")</f>
        <v/>
      </c>
      <c r="T31" s="618"/>
      <c r="V31" s="605">
        <f t="shared" si="1"/>
        <v>11</v>
      </c>
      <c r="W31" s="646" t="str">
        <f>GrpD!$B$8</f>
        <v>Niederlande</v>
      </c>
      <c r="X31" s="606">
        <f t="shared" si="263"/>
        <v>7</v>
      </c>
      <c r="Y31" s="646" t="str">
        <f>GrpD!$D$8</f>
        <v>Frankreich</v>
      </c>
      <c r="Z31" s="643"/>
      <c r="AA31" s="643"/>
      <c r="AB31" s="615"/>
      <c r="AC31" s="606" t="str">
        <f t="shared" si="264"/>
        <v/>
      </c>
      <c r="AD31" s="606" t="str">
        <f>IF((AC31&lt;&gt;""),IF(OR($F31&lt;&gt;$G31,PrSettings!$M$4="●"),(($F31-$G31)=(Z31-AA31))*1,0),"")</f>
        <v/>
      </c>
      <c r="AE31" s="606" t="str">
        <f t="shared" si="265"/>
        <v/>
      </c>
      <c r="AF31" s="606" t="str">
        <f>IF(AC31&lt;&gt;"",IF(ABS($F31-$G31)&gt;=PrSettings!$M$7,(ABS($F31-$G31-Z31+AA31)&lt;=1)*1,IF(AND(AC31,$F31=$G31,$F31&gt;=PrSettings!$M$6),(ABS(Z31-$F31)&lt;=1)*1,IF(AND(AC31,$F31+$G31&gt;=PrSettings!$M$8),(ABS(Z31-$F31)+ABS(AA31-$G31)&lt;=1)*1,""))),"")</f>
        <v/>
      </c>
      <c r="AG31" s="618"/>
      <c r="AI31" s="605">
        <f t="shared" si="2"/>
        <v>11</v>
      </c>
      <c r="AJ31" s="646" t="str">
        <f>GrpD!$B$8</f>
        <v>Niederlande</v>
      </c>
      <c r="AK31" s="606">
        <f t="shared" si="266"/>
        <v>7</v>
      </c>
      <c r="AL31" s="646" t="str">
        <f>GrpD!$D$8</f>
        <v>Frankreich</v>
      </c>
      <c r="AM31" s="643"/>
      <c r="AN31" s="643"/>
      <c r="AO31" s="615"/>
      <c r="AP31" s="606" t="str">
        <f t="shared" si="267"/>
        <v/>
      </c>
      <c r="AQ31" s="606" t="str">
        <f>IF((AP31&lt;&gt;""),IF(OR($F31&lt;&gt;$G31,PrSettings!$M$4="●"),(($F31-$G31)=(AM31-AN31))*1,0),"")</f>
        <v/>
      </c>
      <c r="AR31" s="606" t="str">
        <f t="shared" si="268"/>
        <v/>
      </c>
      <c r="AS31" s="606" t="str">
        <f>IF(AP31&lt;&gt;"",IF(ABS($F31-$G31)&gt;=PrSettings!$M$7,(ABS($F31-$G31-AM31+AN31)&lt;=1)*1,IF(AND(AP31,$F31=$G31,$F31&gt;=PrSettings!$M$6),(ABS(AM31-$F31)&lt;=1)*1,IF(AND(AP31,$F31+$G31&gt;=PrSettings!$M$8),(ABS(AM31-$F31)+ABS(AN31-$G31)&lt;=1)*1,""))),"")</f>
        <v/>
      </c>
      <c r="AT31" s="618"/>
      <c r="AV31" s="605">
        <f t="shared" si="3"/>
        <v>11</v>
      </c>
      <c r="AW31" s="646" t="str">
        <f>GrpD!$B$8</f>
        <v>Niederlande</v>
      </c>
      <c r="AX31" s="606">
        <f t="shared" si="269"/>
        <v>7</v>
      </c>
      <c r="AY31" s="646" t="str">
        <f>GrpD!$D$8</f>
        <v>Frankreich</v>
      </c>
      <c r="AZ31" s="643"/>
      <c r="BA31" s="643"/>
      <c r="BB31" s="615"/>
      <c r="BC31" s="606" t="str">
        <f t="shared" si="270"/>
        <v/>
      </c>
      <c r="BD31" s="606" t="str">
        <f>IF((BC31&lt;&gt;""),IF(OR($F31&lt;&gt;$G31,PrSettings!$M$4="●"),(($F31-$G31)=(AZ31-BA31))*1,0),"")</f>
        <v/>
      </c>
      <c r="BE31" s="606" t="str">
        <f t="shared" si="271"/>
        <v/>
      </c>
      <c r="BF31" s="606" t="str">
        <f>IF(BC31&lt;&gt;"",IF(ABS($F31-$G31)&gt;=PrSettings!$M$7,(ABS($F31-$G31-AZ31+BA31)&lt;=1)*1,IF(AND(BC31,$F31=$G31,$F31&gt;=PrSettings!$M$6),(ABS(AZ31-$F31)&lt;=1)*1,IF(AND(BC31,$F31+$G31&gt;=PrSettings!$M$8),(ABS(AZ31-$F31)+ABS(BA31-$G31)&lt;=1)*1,""))),"")</f>
        <v/>
      </c>
      <c r="BG31" s="618"/>
      <c r="BI31" s="605">
        <f t="shared" si="4"/>
        <v>11</v>
      </c>
      <c r="BJ31" s="646" t="str">
        <f>GrpD!$B$8</f>
        <v>Niederlande</v>
      </c>
      <c r="BK31" s="606">
        <f t="shared" si="272"/>
        <v>7</v>
      </c>
      <c r="BL31" s="646" t="str">
        <f>GrpD!$D$8</f>
        <v>Frankreich</v>
      </c>
      <c r="BM31" s="643"/>
      <c r="BN31" s="643"/>
      <c r="BO31" s="615"/>
      <c r="BP31" s="606" t="str">
        <f t="shared" si="273"/>
        <v/>
      </c>
      <c r="BQ31" s="606" t="str">
        <f>IF((BP31&lt;&gt;""),IF(OR($F31&lt;&gt;$G31,PrSettings!$M$4="●"),(($F31-$G31)=(BM31-BN31))*1,0),"")</f>
        <v/>
      </c>
      <c r="BR31" s="606" t="str">
        <f t="shared" si="274"/>
        <v/>
      </c>
      <c r="BS31" s="606" t="str">
        <f>IF(BP31&lt;&gt;"",IF(ABS($F31-$G31)&gt;=PrSettings!$M$7,(ABS($F31-$G31-BM31+BN31)&lt;=1)*1,IF(AND(BP31,$F31=$G31,$F31&gt;=PrSettings!$M$6),(ABS(BM31-$F31)&lt;=1)*1,IF(AND(BP31,$F31+$G31&gt;=PrSettings!$M$8),(ABS(BM31-$F31)+ABS(BN31-$G31)&lt;=1)*1,""))),"")</f>
        <v/>
      </c>
      <c r="BT31" s="618"/>
      <c r="BV31" s="605">
        <f t="shared" si="5"/>
        <v>11</v>
      </c>
      <c r="BW31" s="646" t="str">
        <f>GrpD!$B$8</f>
        <v>Niederlande</v>
      </c>
      <c r="BX31" s="606">
        <f t="shared" si="275"/>
        <v>7</v>
      </c>
      <c r="BY31" s="646" t="str">
        <f>GrpD!$D$8</f>
        <v>Frankreich</v>
      </c>
      <c r="BZ31" s="643"/>
      <c r="CA31" s="643"/>
      <c r="CB31" s="615"/>
      <c r="CC31" s="606" t="str">
        <f t="shared" si="276"/>
        <v/>
      </c>
      <c r="CD31" s="606" t="str">
        <f>IF((CC31&lt;&gt;""),IF(OR($F31&lt;&gt;$G31,PrSettings!$M$4="●"),(($F31-$G31)=(BZ31-CA31))*1,0),"")</f>
        <v/>
      </c>
      <c r="CE31" s="606" t="str">
        <f t="shared" si="277"/>
        <v/>
      </c>
      <c r="CF31" s="606" t="str">
        <f>IF(CC31&lt;&gt;"",IF(ABS($F31-$G31)&gt;=PrSettings!$M$7,(ABS($F31-$G31-BZ31+CA31)&lt;=1)*1,IF(AND(CC31,$F31=$G31,$F31&gt;=PrSettings!$M$6),(ABS(BZ31-$F31)&lt;=1)*1,IF(AND(CC31,$F31+$G31&gt;=PrSettings!$M$8),(ABS(BZ31-$F31)+ABS(CA31-$G31)&lt;=1)*1,""))),"")</f>
        <v/>
      </c>
      <c r="CG31" s="618"/>
      <c r="CI31" s="605">
        <f t="shared" si="6"/>
        <v>11</v>
      </c>
      <c r="CJ31" s="646" t="str">
        <f>GrpD!$B$8</f>
        <v>Niederlande</v>
      </c>
      <c r="CK31" s="606">
        <f t="shared" si="278"/>
        <v>7</v>
      </c>
      <c r="CL31" s="646" t="str">
        <f>GrpD!$D$8</f>
        <v>Frankreich</v>
      </c>
      <c r="CM31" s="643"/>
      <c r="CN31" s="643"/>
      <c r="CO31" s="615"/>
      <c r="CP31" s="606" t="str">
        <f t="shared" si="279"/>
        <v/>
      </c>
      <c r="CQ31" s="606" t="str">
        <f>IF((CP31&lt;&gt;""),IF(OR($F31&lt;&gt;$G31,PrSettings!$M$4="●"),(($F31-$G31)=(CM31-CN31))*1,0),"")</f>
        <v/>
      </c>
      <c r="CR31" s="606" t="str">
        <f t="shared" si="280"/>
        <v/>
      </c>
      <c r="CS31" s="606" t="str">
        <f>IF(CP31&lt;&gt;"",IF(ABS($F31-$G31)&gt;=PrSettings!$M$7,(ABS($F31-$G31-CM31+CN31)&lt;=1)*1,IF(AND(CP31,$F31=$G31,$F31&gt;=PrSettings!$M$6),(ABS(CM31-$F31)&lt;=1)*1,IF(AND(CP31,$F31+$G31&gt;=PrSettings!$M$8),(ABS(CM31-$F31)+ABS(CN31-$G31)&lt;=1)*1,""))),"")</f>
        <v/>
      </c>
      <c r="CT31" s="618"/>
      <c r="CV31" s="605">
        <f t="shared" si="7"/>
        <v>11</v>
      </c>
      <c r="CW31" s="646" t="str">
        <f>GrpD!$B$8</f>
        <v>Niederlande</v>
      </c>
      <c r="CX31" s="606">
        <f t="shared" si="281"/>
        <v>7</v>
      </c>
      <c r="CY31" s="646" t="str">
        <f>GrpD!$D$8</f>
        <v>Frankreich</v>
      </c>
      <c r="CZ31" s="643"/>
      <c r="DA31" s="643"/>
      <c r="DB31" s="615"/>
      <c r="DC31" s="606" t="str">
        <f t="shared" si="282"/>
        <v/>
      </c>
      <c r="DD31" s="606" t="str">
        <f>IF((DC31&lt;&gt;""),IF(OR($F31&lt;&gt;$G31,PrSettings!$M$4="●"),(($F31-$G31)=(CZ31-DA31))*1,0),"")</f>
        <v/>
      </c>
      <c r="DE31" s="606" t="str">
        <f t="shared" si="283"/>
        <v/>
      </c>
      <c r="DF31" s="606" t="str">
        <f>IF(DC31&lt;&gt;"",IF(ABS($F31-$G31)&gt;=PrSettings!$M$7,(ABS($F31-$G31-CZ31+DA31)&lt;=1)*1,IF(AND(DC31,$F31=$G31,$F31&gt;=PrSettings!$M$6),(ABS(CZ31-$F31)&lt;=1)*1,IF(AND(DC31,$F31+$G31&gt;=PrSettings!$M$8),(ABS(CZ31-$F31)+ABS(DA31-$G31)&lt;=1)*1,""))),"")</f>
        <v/>
      </c>
      <c r="DG31" s="618"/>
      <c r="DI31" s="605">
        <f t="shared" si="8"/>
        <v>11</v>
      </c>
      <c r="DJ31" s="646" t="str">
        <f>GrpD!$B$8</f>
        <v>Niederlande</v>
      </c>
      <c r="DK31" s="606">
        <f t="shared" si="284"/>
        <v>7</v>
      </c>
      <c r="DL31" s="646" t="str">
        <f>GrpD!$D$8</f>
        <v>Frankreich</v>
      </c>
      <c r="DM31" s="643"/>
      <c r="DN31" s="643"/>
      <c r="DO31" s="615"/>
      <c r="DP31" s="606" t="str">
        <f t="shared" si="285"/>
        <v/>
      </c>
      <c r="DQ31" s="606" t="str">
        <f>IF((DP31&lt;&gt;""),IF(OR($F31&lt;&gt;$G31,PrSettings!$M$4="●"),(($F31-$G31)=(DM31-DN31))*1,0),"")</f>
        <v/>
      </c>
      <c r="DR31" s="606" t="str">
        <f t="shared" si="286"/>
        <v/>
      </c>
      <c r="DS31" s="606" t="str">
        <f>IF(DP31&lt;&gt;"",IF(ABS($F31-$G31)&gt;=PrSettings!$M$7,(ABS($F31-$G31-DM31+DN31)&lt;=1)*1,IF(AND(DP31,$F31=$G31,$F31&gt;=PrSettings!$M$6),(ABS(DM31-$F31)&lt;=1)*1,IF(AND(DP31,$F31+$G31&gt;=PrSettings!$M$8),(ABS(DM31-$F31)+ABS(DN31-$G31)&lt;=1)*1,""))),"")</f>
        <v/>
      </c>
      <c r="DT31" s="618"/>
      <c r="DV31" s="605">
        <f t="shared" si="9"/>
        <v>11</v>
      </c>
      <c r="DW31" s="646" t="str">
        <f>GrpD!$B$8</f>
        <v>Niederlande</v>
      </c>
      <c r="DX31" s="606">
        <f t="shared" si="287"/>
        <v>7</v>
      </c>
      <c r="DY31" s="646" t="str">
        <f>GrpD!$D$8</f>
        <v>Frankreich</v>
      </c>
      <c r="DZ31" s="643"/>
      <c r="EA31" s="643"/>
      <c r="EB31" s="615"/>
      <c r="EC31" s="606" t="str">
        <f t="shared" si="288"/>
        <v/>
      </c>
      <c r="ED31" s="606" t="str">
        <f>IF((EC31&lt;&gt;""),IF(OR($F31&lt;&gt;$G31,PrSettings!$M$4="●"),(($F31-$G31)=(DZ31-EA31))*1,0),"")</f>
        <v/>
      </c>
      <c r="EE31" s="606" t="str">
        <f t="shared" si="289"/>
        <v/>
      </c>
      <c r="EF31" s="606" t="str">
        <f>IF(EC31&lt;&gt;"",IF(ABS($F31-$G31)&gt;=PrSettings!$M$7,(ABS($F31-$G31-DZ31+EA31)&lt;=1)*1,IF(AND(EC31,$F31=$G31,$F31&gt;=PrSettings!$M$6),(ABS(DZ31-$F31)&lt;=1)*1,IF(AND(EC31,$F31+$G31&gt;=PrSettings!$M$8),(ABS(DZ31-$F31)+ABS(EA31-$G31)&lt;=1)*1,""))),"")</f>
        <v/>
      </c>
      <c r="EG31" s="618"/>
      <c r="EI31" s="605">
        <f t="shared" si="10"/>
        <v>11</v>
      </c>
      <c r="EJ31" s="646" t="str">
        <f>GrpD!$B$8</f>
        <v>Niederlande</v>
      </c>
      <c r="EK31" s="606">
        <f t="shared" si="290"/>
        <v>7</v>
      </c>
      <c r="EL31" s="646" t="str">
        <f>GrpD!$D$8</f>
        <v>Frankreich</v>
      </c>
      <c r="EM31" s="643"/>
      <c r="EN31" s="643"/>
      <c r="EO31" s="615"/>
      <c r="EP31" s="606" t="str">
        <f t="shared" si="291"/>
        <v/>
      </c>
      <c r="EQ31" s="606" t="str">
        <f>IF((EP31&lt;&gt;""),IF(OR($F31&lt;&gt;$G31,PrSettings!$M$4="●"),(($F31-$G31)=(EM31-EN31))*1,0),"")</f>
        <v/>
      </c>
      <c r="ER31" s="606" t="str">
        <f t="shared" si="292"/>
        <v/>
      </c>
      <c r="ES31" s="606" t="str">
        <f>IF(EP31&lt;&gt;"",IF(ABS($F31-$G31)&gt;=PrSettings!$M$7,(ABS($F31-$G31-EM31+EN31)&lt;=1)*1,IF(AND(EP31,$F31=$G31,$F31&gt;=PrSettings!$M$6),(ABS(EM31-$F31)&lt;=1)*1,IF(AND(EP31,$F31+$G31&gt;=PrSettings!$M$8),(ABS(EM31-$F31)+ABS(EN31-$G31)&lt;=1)*1,""))),"")</f>
        <v/>
      </c>
      <c r="ET31" s="618"/>
      <c r="EV31" s="605">
        <f t="shared" si="11"/>
        <v>11</v>
      </c>
      <c r="EW31" s="646" t="str">
        <f>GrpD!$B$8</f>
        <v>Niederlande</v>
      </c>
      <c r="EX31" s="606">
        <f t="shared" si="293"/>
        <v>7</v>
      </c>
      <c r="EY31" s="646" t="str">
        <f>GrpD!$D$8</f>
        <v>Frankreich</v>
      </c>
      <c r="EZ31" s="643"/>
      <c r="FA31" s="643"/>
      <c r="FB31" s="615"/>
      <c r="FC31" s="606" t="str">
        <f t="shared" si="294"/>
        <v/>
      </c>
      <c r="FD31" s="606" t="str">
        <f>IF((FC31&lt;&gt;""),IF(OR($F31&lt;&gt;$G31,PrSettings!$M$4="●"),(($F31-$G31)=(EZ31-FA31))*1,0),"")</f>
        <v/>
      </c>
      <c r="FE31" s="606" t="str">
        <f t="shared" si="295"/>
        <v/>
      </c>
      <c r="FF31" s="606" t="str">
        <f>IF(FC31&lt;&gt;"",IF(ABS($F31-$G31)&gt;=PrSettings!$M$7,(ABS($F31-$G31-EZ31+FA31)&lt;=1)*1,IF(AND(FC31,$F31=$G31,$F31&gt;=PrSettings!$M$6),(ABS(EZ31-$F31)&lt;=1)*1,IF(AND(FC31,$F31+$G31&gt;=PrSettings!$M$8),(ABS(EZ31-$F31)+ABS(FA31-$G31)&lt;=1)*1,""))),"")</f>
        <v/>
      </c>
      <c r="FG31" s="618"/>
      <c r="FI31" s="605">
        <f t="shared" si="12"/>
        <v>11</v>
      </c>
      <c r="FJ31" s="646" t="str">
        <f>GrpD!$B$8</f>
        <v>Niederlande</v>
      </c>
      <c r="FK31" s="606">
        <f t="shared" si="296"/>
        <v>7</v>
      </c>
      <c r="FL31" s="646" t="str">
        <f>GrpD!$D$8</f>
        <v>Frankreich</v>
      </c>
      <c r="FM31" s="643"/>
      <c r="FN31" s="643"/>
      <c r="FO31" s="615"/>
      <c r="FP31" s="606" t="str">
        <f t="shared" si="297"/>
        <v/>
      </c>
      <c r="FQ31" s="606" t="str">
        <f>IF((FP31&lt;&gt;""),IF(OR($F31&lt;&gt;$G31,PrSettings!$M$4="●"),(($F31-$G31)=(FM31-FN31))*1,0),"")</f>
        <v/>
      </c>
      <c r="FR31" s="606" t="str">
        <f t="shared" si="298"/>
        <v/>
      </c>
      <c r="FS31" s="606" t="str">
        <f>IF(FP31&lt;&gt;"",IF(ABS($F31-$G31)&gt;=PrSettings!$M$7,(ABS($F31-$G31-FM31+FN31)&lt;=1)*1,IF(AND(FP31,$F31=$G31,$F31&gt;=PrSettings!$M$6),(ABS(FM31-$F31)&lt;=1)*1,IF(AND(FP31,$F31+$G31&gt;=PrSettings!$M$8),(ABS(FM31-$F31)+ABS(FN31-$G31)&lt;=1)*1,""))),"")</f>
        <v/>
      </c>
      <c r="FT31" s="618"/>
      <c r="FV31" s="605">
        <f t="shared" si="13"/>
        <v>11</v>
      </c>
      <c r="FW31" s="646" t="str">
        <f>GrpD!$B$8</f>
        <v>Niederlande</v>
      </c>
      <c r="FX31" s="606">
        <f t="shared" si="299"/>
        <v>7</v>
      </c>
      <c r="FY31" s="646" t="str">
        <f>GrpD!$D$8</f>
        <v>Frankreich</v>
      </c>
      <c r="FZ31" s="643"/>
      <c r="GA31" s="643"/>
      <c r="GB31" s="615"/>
      <c r="GC31" s="606" t="str">
        <f t="shared" si="300"/>
        <v/>
      </c>
      <c r="GD31" s="606" t="str">
        <f>IF((GC31&lt;&gt;""),IF(OR($F31&lt;&gt;$G31,PrSettings!$M$4="●"),(($F31-$G31)=(FZ31-GA31))*1,0),"")</f>
        <v/>
      </c>
      <c r="GE31" s="606" t="str">
        <f t="shared" si="301"/>
        <v/>
      </c>
      <c r="GF31" s="606" t="str">
        <f>IF(GC31&lt;&gt;"",IF(ABS($F31-$G31)&gt;=PrSettings!$M$7,(ABS($F31-$G31-FZ31+GA31)&lt;=1)*1,IF(AND(GC31,$F31=$G31,$F31&gt;=PrSettings!$M$6),(ABS(FZ31-$F31)&lt;=1)*1,IF(AND(GC31,$F31+$G31&gt;=PrSettings!$M$8),(ABS(FZ31-$F31)+ABS(GA31-$G31)&lt;=1)*1,""))),"")</f>
        <v/>
      </c>
      <c r="GG31" s="618"/>
      <c r="GI31" s="605">
        <f t="shared" si="14"/>
        <v>11</v>
      </c>
      <c r="GJ31" s="646" t="str">
        <f>GrpD!$B$8</f>
        <v>Niederlande</v>
      </c>
      <c r="GK31" s="606">
        <f t="shared" si="302"/>
        <v>7</v>
      </c>
      <c r="GL31" s="646" t="str">
        <f>GrpD!$D$8</f>
        <v>Frankreich</v>
      </c>
      <c r="GM31" s="643"/>
      <c r="GN31" s="643"/>
      <c r="GO31" s="615"/>
      <c r="GP31" s="606" t="str">
        <f t="shared" si="303"/>
        <v/>
      </c>
      <c r="GQ31" s="606" t="str">
        <f>IF((GP31&lt;&gt;""),IF(OR($F31&lt;&gt;$G31,PrSettings!$M$4="●"),(($F31-$G31)=(GM31-GN31))*1,0),"")</f>
        <v/>
      </c>
      <c r="GR31" s="606" t="str">
        <f t="shared" si="304"/>
        <v/>
      </c>
      <c r="GS31" s="606" t="str">
        <f>IF(GP31&lt;&gt;"",IF(ABS($F31-$G31)&gt;=PrSettings!$M$7,(ABS($F31-$G31-GM31+GN31)&lt;=1)*1,IF(AND(GP31,$F31=$G31,$F31&gt;=PrSettings!$M$6),(ABS(GM31-$F31)&lt;=1)*1,IF(AND(GP31,$F31+$G31&gt;=PrSettings!$M$8),(ABS(GM31-$F31)+ABS(GN31-$G31)&lt;=1)*1,""))),"")</f>
        <v/>
      </c>
      <c r="GT31" s="618"/>
      <c r="GV31" s="605">
        <f t="shared" si="15"/>
        <v>11</v>
      </c>
      <c r="GW31" s="646" t="str">
        <f>GrpD!$B$8</f>
        <v>Niederlande</v>
      </c>
      <c r="GX31" s="606">
        <f t="shared" si="305"/>
        <v>7</v>
      </c>
      <c r="GY31" s="646" t="str">
        <f>GrpD!$D$8</f>
        <v>Frankreich</v>
      </c>
      <c r="GZ31" s="643"/>
      <c r="HA31" s="643"/>
      <c r="HB31" s="615"/>
      <c r="HC31" s="606" t="str">
        <f t="shared" si="306"/>
        <v/>
      </c>
      <c r="HD31" s="606" t="str">
        <f>IF((HC31&lt;&gt;""),IF(OR($F31&lt;&gt;$G31,PrSettings!$M$4="●"),(($F31-$G31)=(GZ31-HA31))*1,0),"")</f>
        <v/>
      </c>
      <c r="HE31" s="606" t="str">
        <f t="shared" si="307"/>
        <v/>
      </c>
      <c r="HF31" s="606" t="str">
        <f>IF(HC31&lt;&gt;"",IF(ABS($F31-$G31)&gt;=PrSettings!$M$7,(ABS($F31-$G31-GZ31+HA31)&lt;=1)*1,IF(AND(HC31,$F31=$G31,$F31&gt;=PrSettings!$M$6),(ABS(GZ31-$F31)&lt;=1)*1,IF(AND(HC31,$F31+$G31&gt;=PrSettings!$M$8),(ABS(GZ31-$F31)+ABS(HA31-$G31)&lt;=1)*1,""))),"")</f>
        <v/>
      </c>
      <c r="HG31" s="618"/>
      <c r="HI31" s="605">
        <f t="shared" si="16"/>
        <v>11</v>
      </c>
      <c r="HJ31" s="646" t="str">
        <f>GrpD!$B$8</f>
        <v>Niederlande</v>
      </c>
      <c r="HK31" s="606">
        <f t="shared" si="308"/>
        <v>7</v>
      </c>
      <c r="HL31" s="646" t="str">
        <f>GrpD!$D$8</f>
        <v>Frankreich</v>
      </c>
      <c r="HM31" s="643"/>
      <c r="HN31" s="643"/>
      <c r="HO31" s="615"/>
      <c r="HP31" s="606" t="str">
        <f t="shared" si="309"/>
        <v/>
      </c>
      <c r="HQ31" s="606" t="str">
        <f>IF((HP31&lt;&gt;""),IF(OR($F31&lt;&gt;$G31,PrSettings!$M$4="●"),(($F31-$G31)=(HM31-HN31))*1,0),"")</f>
        <v/>
      </c>
      <c r="HR31" s="606" t="str">
        <f t="shared" si="310"/>
        <v/>
      </c>
      <c r="HS31" s="606" t="str">
        <f>IF(HP31&lt;&gt;"",IF(ABS($F31-$G31)&gt;=PrSettings!$M$7,(ABS($F31-$G31-HM31+HN31)&lt;=1)*1,IF(AND(HP31,$F31=$G31,$F31&gt;=PrSettings!$M$6),(ABS(HM31-$F31)&lt;=1)*1,IF(AND(HP31,$F31+$G31&gt;=PrSettings!$M$8),(ABS(HM31-$F31)+ABS(HN31-$G31)&lt;=1)*1,""))),"")</f>
        <v/>
      </c>
      <c r="HT31" s="618"/>
      <c r="HV31" s="605">
        <f t="shared" si="17"/>
        <v>11</v>
      </c>
      <c r="HW31" s="646" t="str">
        <f>GrpD!$B$8</f>
        <v>Niederlande</v>
      </c>
      <c r="HX31" s="606">
        <f t="shared" si="311"/>
        <v>7</v>
      </c>
      <c r="HY31" s="646" t="str">
        <f>GrpD!$D$8</f>
        <v>Frankreich</v>
      </c>
      <c r="HZ31" s="643"/>
      <c r="IA31" s="643"/>
      <c r="IB31" s="615"/>
      <c r="IC31" s="606" t="str">
        <f t="shared" si="312"/>
        <v/>
      </c>
      <c r="ID31" s="606" t="str">
        <f>IF((IC31&lt;&gt;""),IF(OR($F31&lt;&gt;$G31,PrSettings!$M$4="●"),(($F31-$G31)=(HZ31-IA31))*1,0),"")</f>
        <v/>
      </c>
      <c r="IE31" s="606" t="str">
        <f t="shared" si="313"/>
        <v/>
      </c>
      <c r="IF31" s="606" t="str">
        <f>IF(IC31&lt;&gt;"",IF(ABS($F31-$G31)&gt;=PrSettings!$M$7,(ABS($F31-$G31-HZ31+IA31)&lt;=1)*1,IF(AND(IC31,$F31=$G31,$F31&gt;=PrSettings!$M$6),(ABS(HZ31-$F31)&lt;=1)*1,IF(AND(IC31,$F31+$G31&gt;=PrSettings!$M$8),(ABS(HZ31-$F31)+ABS(IA31-$G31)&lt;=1)*1,""))),"")</f>
        <v/>
      </c>
      <c r="IG31" s="618"/>
      <c r="II31" s="605">
        <f t="shared" si="18"/>
        <v>11</v>
      </c>
      <c r="IJ31" s="646" t="str">
        <f>GrpD!$B$8</f>
        <v>Niederlande</v>
      </c>
      <c r="IK31" s="606">
        <f t="shared" si="314"/>
        <v>7</v>
      </c>
      <c r="IL31" s="646" t="str">
        <f>GrpD!$D$8</f>
        <v>Frankreich</v>
      </c>
      <c r="IM31" s="643"/>
      <c r="IN31" s="643"/>
      <c r="IO31" s="615"/>
      <c r="IP31" s="606" t="str">
        <f t="shared" si="315"/>
        <v/>
      </c>
      <c r="IQ31" s="606" t="str">
        <f>IF((IP31&lt;&gt;""),IF(OR($F31&lt;&gt;$G31,PrSettings!$M$4="●"),(($F31-$G31)=(IM31-IN31))*1,0),"")</f>
        <v/>
      </c>
      <c r="IR31" s="606" t="str">
        <f t="shared" si="316"/>
        <v/>
      </c>
      <c r="IS31" s="606" t="str">
        <f>IF(IP31&lt;&gt;"",IF(ABS($F31-$G31)&gt;=PrSettings!$M$7,(ABS($F31-$G31-IM31+IN31)&lt;=1)*1,IF(AND(IP31,$F31=$G31,$F31&gt;=PrSettings!$M$6),(ABS(IM31-$F31)&lt;=1)*1,IF(AND(IP31,$F31+$G31&gt;=PrSettings!$M$8),(ABS(IM31-$F31)+ABS(IN31-$G31)&lt;=1)*1,""))),"")</f>
        <v/>
      </c>
      <c r="IT31" s="618"/>
      <c r="IV31" s="605">
        <f t="shared" si="19"/>
        <v>11</v>
      </c>
      <c r="IW31" s="646" t="str">
        <f>GrpD!$B$8</f>
        <v>Niederlande</v>
      </c>
      <c r="IX31" s="606">
        <f t="shared" si="317"/>
        <v>7</v>
      </c>
      <c r="IY31" s="646" t="str">
        <f>GrpD!$D$8</f>
        <v>Frankreich</v>
      </c>
      <c r="IZ31" s="643"/>
      <c r="JA31" s="643"/>
      <c r="JB31" s="615"/>
      <c r="JC31" s="606" t="str">
        <f t="shared" si="318"/>
        <v/>
      </c>
      <c r="JD31" s="606" t="str">
        <f>IF((JC31&lt;&gt;""),IF(OR($F31&lt;&gt;$G31,PrSettings!$M$4="●"),(($F31-$G31)=(IZ31-JA31))*1,0),"")</f>
        <v/>
      </c>
      <c r="JE31" s="606" t="str">
        <f t="shared" si="319"/>
        <v/>
      </c>
      <c r="JF31" s="606" t="str">
        <f>IF(JC31&lt;&gt;"",IF(ABS($F31-$G31)&gt;=PrSettings!$M$7,(ABS($F31-$G31-IZ31+JA31)&lt;=1)*1,IF(AND(JC31,$F31=$G31,$F31&gt;=PrSettings!$M$6),(ABS(IZ31-$F31)&lt;=1)*1,IF(AND(JC31,$F31+$G31&gt;=PrSettings!$M$8),(ABS(IZ31-$F31)+ABS(JA31-$G31)&lt;=1)*1,""))),"")</f>
        <v/>
      </c>
      <c r="JG31" s="618"/>
      <c r="JI31" s="605">
        <f t="shared" si="20"/>
        <v>11</v>
      </c>
      <c r="JJ31" s="646" t="str">
        <f>GrpD!$B$8</f>
        <v>Niederlande</v>
      </c>
      <c r="JK31" s="606">
        <f t="shared" si="320"/>
        <v>7</v>
      </c>
      <c r="JL31" s="646" t="str">
        <f>GrpD!$D$8</f>
        <v>Frankreich</v>
      </c>
      <c r="JM31" s="643"/>
      <c r="JN31" s="643"/>
      <c r="JO31" s="615"/>
      <c r="JP31" s="606" t="str">
        <f t="shared" si="321"/>
        <v/>
      </c>
      <c r="JQ31" s="606" t="str">
        <f>IF((JP31&lt;&gt;""),IF(OR($F31&lt;&gt;$G31,PrSettings!$M$4="●"),(($F31-$G31)=(JM31-JN31))*1,0),"")</f>
        <v/>
      </c>
      <c r="JR31" s="606" t="str">
        <f t="shared" si="322"/>
        <v/>
      </c>
      <c r="JS31" s="606" t="str">
        <f>IF(JP31&lt;&gt;"",IF(ABS($F31-$G31)&gt;=PrSettings!$M$7,(ABS($F31-$G31-JM31+JN31)&lt;=1)*1,IF(AND(JP31,$F31=$G31,$F31&gt;=PrSettings!$M$6),(ABS(JM31-$F31)&lt;=1)*1,IF(AND(JP31,$F31+$G31&gt;=PrSettings!$M$8),(ABS(JM31-$F31)+ABS(JN31-$G31)&lt;=1)*1,""))),"")</f>
        <v/>
      </c>
      <c r="JT31" s="618"/>
      <c r="JV31" s="605">
        <f t="shared" si="21"/>
        <v>11</v>
      </c>
      <c r="JW31" s="646" t="str">
        <f>GrpD!$B$8</f>
        <v>Niederlande</v>
      </c>
      <c r="JX31" s="606">
        <f t="shared" si="323"/>
        <v>7</v>
      </c>
      <c r="JY31" s="646" t="str">
        <f>GrpD!$D$8</f>
        <v>Frankreich</v>
      </c>
      <c r="JZ31" s="643"/>
      <c r="KA31" s="643"/>
      <c r="KB31" s="615"/>
      <c r="KC31" s="606" t="str">
        <f t="shared" si="324"/>
        <v/>
      </c>
      <c r="KD31" s="606" t="str">
        <f>IF((KC31&lt;&gt;""),IF(OR($F31&lt;&gt;$G31,PrSettings!$M$4="●"),(($F31-$G31)=(JZ31-KA31))*1,0),"")</f>
        <v/>
      </c>
      <c r="KE31" s="606" t="str">
        <f t="shared" si="325"/>
        <v/>
      </c>
      <c r="KF31" s="606" t="str">
        <f>IF(KC31&lt;&gt;"",IF(ABS($F31-$G31)&gt;=PrSettings!$M$7,(ABS($F31-$G31-JZ31+KA31)&lt;=1)*1,IF(AND(KC31,$F31=$G31,$F31&gt;=PrSettings!$M$6),(ABS(JZ31-$F31)&lt;=1)*1,IF(AND(KC31,$F31+$G31&gt;=PrSettings!$M$8),(ABS(JZ31-$F31)+ABS(KA31-$G31)&lt;=1)*1,""))),"")</f>
        <v/>
      </c>
      <c r="KG31" s="618"/>
      <c r="KI31" s="605">
        <f t="shared" si="22"/>
        <v>11</v>
      </c>
      <c r="KJ31" s="646" t="str">
        <f>GrpD!$B$8</f>
        <v>Niederlande</v>
      </c>
      <c r="KK31" s="606">
        <f t="shared" si="326"/>
        <v>7</v>
      </c>
      <c r="KL31" s="646" t="str">
        <f>GrpD!$D$8</f>
        <v>Frankreich</v>
      </c>
      <c r="KM31" s="643"/>
      <c r="KN31" s="643"/>
      <c r="KO31" s="615"/>
      <c r="KP31" s="606" t="str">
        <f t="shared" si="327"/>
        <v/>
      </c>
      <c r="KQ31" s="606" t="str">
        <f>IF((KP31&lt;&gt;""),IF(OR($F31&lt;&gt;$G31,PrSettings!$M$4="●"),(($F31-$G31)=(KM31-KN31))*1,0),"")</f>
        <v/>
      </c>
      <c r="KR31" s="606" t="str">
        <f t="shared" si="328"/>
        <v/>
      </c>
      <c r="KS31" s="606" t="str">
        <f>IF(KP31&lt;&gt;"",IF(ABS($F31-$G31)&gt;=PrSettings!$M$7,(ABS($F31-$G31-KM31+KN31)&lt;=1)*1,IF(AND(KP31,$F31=$G31,$F31&gt;=PrSettings!$M$6),(ABS(KM31-$F31)&lt;=1)*1,IF(AND(KP31,$F31+$G31&gt;=PrSettings!$M$8),(ABS(KM31-$F31)+ABS(KN31-$G31)&lt;=1)*1,""))),"")</f>
        <v/>
      </c>
      <c r="KT31" s="618"/>
      <c r="KV31" s="605">
        <f t="shared" si="23"/>
        <v>11</v>
      </c>
      <c r="KW31" s="646" t="str">
        <f>GrpD!$B$8</f>
        <v>Niederlande</v>
      </c>
      <c r="KX31" s="606">
        <f t="shared" si="329"/>
        <v>7</v>
      </c>
      <c r="KY31" s="646" t="str">
        <f>GrpD!$D$8</f>
        <v>Frankreich</v>
      </c>
      <c r="KZ31" s="643"/>
      <c r="LA31" s="643"/>
      <c r="LB31" s="615"/>
      <c r="LC31" s="606" t="str">
        <f t="shared" si="330"/>
        <v/>
      </c>
      <c r="LD31" s="606" t="str">
        <f>IF((LC31&lt;&gt;""),IF(OR($F31&lt;&gt;$G31,PrSettings!$M$4="●"),(($F31-$G31)=(KZ31-LA31))*1,0),"")</f>
        <v/>
      </c>
      <c r="LE31" s="606" t="str">
        <f t="shared" si="331"/>
        <v/>
      </c>
      <c r="LF31" s="606" t="str">
        <f>IF(LC31&lt;&gt;"",IF(ABS($F31-$G31)&gt;=PrSettings!$M$7,(ABS($F31-$G31-KZ31+LA31)&lt;=1)*1,IF(AND(LC31,$F31=$G31,$F31&gt;=PrSettings!$M$6),(ABS(KZ31-$F31)&lt;=1)*1,IF(AND(LC31,$F31+$G31&gt;=PrSettings!$M$8),(ABS(KZ31-$F31)+ABS(LA31-$G31)&lt;=1)*1,""))),"")</f>
        <v/>
      </c>
      <c r="LG31" s="618"/>
      <c r="LI31" s="605">
        <f t="shared" si="24"/>
        <v>11</v>
      </c>
      <c r="LJ31" s="646" t="str">
        <f>GrpD!$B$8</f>
        <v>Niederlande</v>
      </c>
      <c r="LK31" s="606">
        <f t="shared" si="332"/>
        <v>7</v>
      </c>
      <c r="LL31" s="646" t="str">
        <f>GrpD!$D$8</f>
        <v>Frankreich</v>
      </c>
      <c r="LM31" s="643"/>
      <c r="LN31" s="643"/>
      <c r="LO31" s="615"/>
      <c r="LP31" s="606" t="str">
        <f t="shared" si="333"/>
        <v/>
      </c>
      <c r="LQ31" s="606" t="str">
        <f>IF((LP31&lt;&gt;""),IF(OR($F31&lt;&gt;$G31,PrSettings!$M$4="●"),(($F31-$G31)=(LM31-LN31))*1,0),"")</f>
        <v/>
      </c>
      <c r="LR31" s="606" t="str">
        <f t="shared" si="334"/>
        <v/>
      </c>
      <c r="LS31" s="606" t="str">
        <f>IF(LP31&lt;&gt;"",IF(ABS($F31-$G31)&gt;=PrSettings!$M$7,(ABS($F31-$G31-LM31+LN31)&lt;=1)*1,IF(AND(LP31,$F31=$G31,$F31&gt;=PrSettings!$M$6),(ABS(LM31-$F31)&lt;=1)*1,IF(AND(LP31,$F31+$G31&gt;=PrSettings!$M$8),(ABS(LM31-$F31)+ABS(LN31-$G31)&lt;=1)*1,""))),"")</f>
        <v/>
      </c>
      <c r="LT31" s="618"/>
      <c r="LV31" s="605">
        <f t="shared" si="25"/>
        <v>11</v>
      </c>
      <c r="LW31" s="646" t="str">
        <f>GrpD!$B$8</f>
        <v>Niederlande</v>
      </c>
      <c r="LX31" s="606">
        <f t="shared" si="335"/>
        <v>7</v>
      </c>
      <c r="LY31" s="646" t="str">
        <f>GrpD!$D$8</f>
        <v>Frankreich</v>
      </c>
      <c r="LZ31" s="643"/>
      <c r="MA31" s="643"/>
      <c r="MB31" s="615"/>
      <c r="MC31" s="606" t="str">
        <f t="shared" si="336"/>
        <v/>
      </c>
      <c r="MD31" s="606" t="str">
        <f>IF((MC31&lt;&gt;""),IF(OR($F31&lt;&gt;$G31,PrSettings!$M$4="●"),(($F31-$G31)=(LZ31-MA31))*1,0),"")</f>
        <v/>
      </c>
      <c r="ME31" s="606" t="str">
        <f t="shared" si="337"/>
        <v/>
      </c>
      <c r="MF31" s="606" t="str">
        <f>IF(MC31&lt;&gt;"",IF(ABS($F31-$G31)&gt;=PrSettings!$M$7,(ABS($F31-$G31-LZ31+MA31)&lt;=1)*1,IF(AND(MC31,$F31=$G31,$F31&gt;=PrSettings!$M$6),(ABS(LZ31-$F31)&lt;=1)*1,IF(AND(MC31,$F31+$G31&gt;=PrSettings!$M$8),(ABS(LZ31-$F31)+ABS(MA31-$G31)&lt;=1)*1,""))),"")</f>
        <v/>
      </c>
      <c r="MG31" s="618"/>
    </row>
    <row r="32" spans="2:345" x14ac:dyDescent="0.25">
      <c r="B32" s="605">
        <f>INDEX(Groups!$C$7:$C$25,MATCH(C32,Groups!$D$7:$D$25,0))</f>
        <v>3</v>
      </c>
      <c r="C32" s="646" t="str">
        <f>GrpD!$B$9</f>
        <v>England</v>
      </c>
      <c r="D32" s="606">
        <f>INDEX(Groups!$C$7:$C$25,MATCH(E32,Groups!$D$7:$D$25,0))</f>
        <v>19</v>
      </c>
      <c r="E32" s="646" t="str">
        <f>GrpD!$D$9</f>
        <v>Wales</v>
      </c>
      <c r="F32" s="649">
        <f>GrpD!$E$9</f>
        <v>6</v>
      </c>
      <c r="G32" s="650">
        <f>GrpD!$G$9</f>
        <v>1</v>
      </c>
      <c r="I32" s="605">
        <f t="shared" si="0"/>
        <v>3</v>
      </c>
      <c r="J32" s="646" t="str">
        <f>GrpD!$B$9</f>
        <v>England</v>
      </c>
      <c r="K32" s="606">
        <f t="shared" si="260"/>
        <v>19</v>
      </c>
      <c r="L32" s="646" t="str">
        <f>GrpD!$D$9</f>
        <v>Wales</v>
      </c>
      <c r="M32" s="643"/>
      <c r="N32" s="643"/>
      <c r="O32" s="616"/>
      <c r="P32" s="606" t="str">
        <f t="shared" si="261"/>
        <v/>
      </c>
      <c r="Q32" s="606" t="str">
        <f>IF((P32&lt;&gt;""),IF(OR($F32&lt;&gt;$G32,PrSettings!$M$4="●"),(($F32-$G32)=(M32-N32))*1,0),"")</f>
        <v/>
      </c>
      <c r="R32" s="606" t="str">
        <f t="shared" si="262"/>
        <v/>
      </c>
      <c r="S32" s="606" t="str">
        <f>IF(P32&lt;&gt;"",IF(ABS($F32-$G32)&gt;=PrSettings!$M$7,(ABS($F32-$G32-M32+N32)&lt;=1)*1,IF(AND(P32,$F32=$G32,$F32&gt;=PrSettings!$M$6),(ABS(M32-$F32)&lt;=1)*1,IF(AND(P32,$F32+$G32&gt;=PrSettings!$M$8),(ABS(M32-$F32)+ABS(N32-$G32)&lt;=1)*1,""))),"")</f>
        <v/>
      </c>
      <c r="T32" s="619"/>
      <c r="V32" s="605">
        <f t="shared" si="1"/>
        <v>3</v>
      </c>
      <c r="W32" s="646" t="str">
        <f>GrpD!$B$9</f>
        <v>England</v>
      </c>
      <c r="X32" s="606">
        <f t="shared" si="263"/>
        <v>19</v>
      </c>
      <c r="Y32" s="646" t="str">
        <f>GrpD!$D$9</f>
        <v>Wales</v>
      </c>
      <c r="Z32" s="643"/>
      <c r="AA32" s="643"/>
      <c r="AB32" s="616"/>
      <c r="AC32" s="606" t="str">
        <f t="shared" si="264"/>
        <v/>
      </c>
      <c r="AD32" s="606" t="str">
        <f>IF((AC32&lt;&gt;""),IF(OR($F32&lt;&gt;$G32,PrSettings!$M$4="●"),(($F32-$G32)=(Z32-AA32))*1,0),"")</f>
        <v/>
      </c>
      <c r="AE32" s="606" t="str">
        <f t="shared" si="265"/>
        <v/>
      </c>
      <c r="AF32" s="606" t="str">
        <f>IF(AC32&lt;&gt;"",IF(ABS($F32-$G32)&gt;=PrSettings!$M$7,(ABS($F32-$G32-Z32+AA32)&lt;=1)*1,IF(AND(AC32,$F32=$G32,$F32&gt;=PrSettings!$M$6),(ABS(Z32-$F32)&lt;=1)*1,IF(AND(AC32,$F32+$G32&gt;=PrSettings!$M$8),(ABS(Z32-$F32)+ABS(AA32-$G32)&lt;=1)*1,""))),"")</f>
        <v/>
      </c>
      <c r="AG32" s="619"/>
      <c r="AI32" s="605">
        <f t="shared" si="2"/>
        <v>3</v>
      </c>
      <c r="AJ32" s="646" t="str">
        <f>GrpD!$B$9</f>
        <v>England</v>
      </c>
      <c r="AK32" s="606">
        <f t="shared" si="266"/>
        <v>19</v>
      </c>
      <c r="AL32" s="646" t="str">
        <f>GrpD!$D$9</f>
        <v>Wales</v>
      </c>
      <c r="AM32" s="643"/>
      <c r="AN32" s="643"/>
      <c r="AO32" s="616"/>
      <c r="AP32" s="606" t="str">
        <f t="shared" si="267"/>
        <v/>
      </c>
      <c r="AQ32" s="606" t="str">
        <f>IF((AP32&lt;&gt;""),IF(OR($F32&lt;&gt;$G32,PrSettings!$M$4="●"),(($F32-$G32)=(AM32-AN32))*1,0),"")</f>
        <v/>
      </c>
      <c r="AR32" s="606" t="str">
        <f t="shared" si="268"/>
        <v/>
      </c>
      <c r="AS32" s="606" t="str">
        <f>IF(AP32&lt;&gt;"",IF(ABS($F32-$G32)&gt;=PrSettings!$M$7,(ABS($F32-$G32-AM32+AN32)&lt;=1)*1,IF(AND(AP32,$F32=$G32,$F32&gt;=PrSettings!$M$6),(ABS(AM32-$F32)&lt;=1)*1,IF(AND(AP32,$F32+$G32&gt;=PrSettings!$M$8),(ABS(AM32-$F32)+ABS(AN32-$G32)&lt;=1)*1,""))),"")</f>
        <v/>
      </c>
      <c r="AT32" s="619"/>
      <c r="AV32" s="605">
        <f t="shared" si="3"/>
        <v>3</v>
      </c>
      <c r="AW32" s="646" t="str">
        <f>GrpD!$B$9</f>
        <v>England</v>
      </c>
      <c r="AX32" s="606">
        <f t="shared" si="269"/>
        <v>19</v>
      </c>
      <c r="AY32" s="646" t="str">
        <f>GrpD!$D$9</f>
        <v>Wales</v>
      </c>
      <c r="AZ32" s="643"/>
      <c r="BA32" s="643"/>
      <c r="BB32" s="616"/>
      <c r="BC32" s="606" t="str">
        <f t="shared" si="270"/>
        <v/>
      </c>
      <c r="BD32" s="606" t="str">
        <f>IF((BC32&lt;&gt;""),IF(OR($F32&lt;&gt;$G32,PrSettings!$M$4="●"),(($F32-$G32)=(AZ32-BA32))*1,0),"")</f>
        <v/>
      </c>
      <c r="BE32" s="606" t="str">
        <f t="shared" si="271"/>
        <v/>
      </c>
      <c r="BF32" s="606" t="str">
        <f>IF(BC32&lt;&gt;"",IF(ABS($F32-$G32)&gt;=PrSettings!$M$7,(ABS($F32-$G32-AZ32+BA32)&lt;=1)*1,IF(AND(BC32,$F32=$G32,$F32&gt;=PrSettings!$M$6),(ABS(AZ32-$F32)&lt;=1)*1,IF(AND(BC32,$F32+$G32&gt;=PrSettings!$M$8),(ABS(AZ32-$F32)+ABS(BA32-$G32)&lt;=1)*1,""))),"")</f>
        <v/>
      </c>
      <c r="BG32" s="619"/>
      <c r="BI32" s="605">
        <f t="shared" si="4"/>
        <v>3</v>
      </c>
      <c r="BJ32" s="646" t="str">
        <f>GrpD!$B$9</f>
        <v>England</v>
      </c>
      <c r="BK32" s="606">
        <f t="shared" si="272"/>
        <v>19</v>
      </c>
      <c r="BL32" s="646" t="str">
        <f>GrpD!$D$9</f>
        <v>Wales</v>
      </c>
      <c r="BM32" s="643"/>
      <c r="BN32" s="643"/>
      <c r="BO32" s="616"/>
      <c r="BP32" s="606" t="str">
        <f t="shared" si="273"/>
        <v/>
      </c>
      <c r="BQ32" s="606" t="str">
        <f>IF((BP32&lt;&gt;""),IF(OR($F32&lt;&gt;$G32,PrSettings!$M$4="●"),(($F32-$G32)=(BM32-BN32))*1,0),"")</f>
        <v/>
      </c>
      <c r="BR32" s="606" t="str">
        <f t="shared" si="274"/>
        <v/>
      </c>
      <c r="BS32" s="606" t="str">
        <f>IF(BP32&lt;&gt;"",IF(ABS($F32-$G32)&gt;=PrSettings!$M$7,(ABS($F32-$G32-BM32+BN32)&lt;=1)*1,IF(AND(BP32,$F32=$G32,$F32&gt;=PrSettings!$M$6),(ABS(BM32-$F32)&lt;=1)*1,IF(AND(BP32,$F32+$G32&gt;=PrSettings!$M$8),(ABS(BM32-$F32)+ABS(BN32-$G32)&lt;=1)*1,""))),"")</f>
        <v/>
      </c>
      <c r="BT32" s="619"/>
      <c r="BV32" s="605">
        <f t="shared" si="5"/>
        <v>3</v>
      </c>
      <c r="BW32" s="646" t="str">
        <f>GrpD!$B$9</f>
        <v>England</v>
      </c>
      <c r="BX32" s="606">
        <f t="shared" si="275"/>
        <v>19</v>
      </c>
      <c r="BY32" s="646" t="str">
        <f>GrpD!$D$9</f>
        <v>Wales</v>
      </c>
      <c r="BZ32" s="643"/>
      <c r="CA32" s="643"/>
      <c r="CB32" s="616"/>
      <c r="CC32" s="606" t="str">
        <f t="shared" si="276"/>
        <v/>
      </c>
      <c r="CD32" s="606" t="str">
        <f>IF((CC32&lt;&gt;""),IF(OR($F32&lt;&gt;$G32,PrSettings!$M$4="●"),(($F32-$G32)=(BZ32-CA32))*1,0),"")</f>
        <v/>
      </c>
      <c r="CE32" s="606" t="str">
        <f t="shared" si="277"/>
        <v/>
      </c>
      <c r="CF32" s="606" t="str">
        <f>IF(CC32&lt;&gt;"",IF(ABS($F32-$G32)&gt;=PrSettings!$M$7,(ABS($F32-$G32-BZ32+CA32)&lt;=1)*1,IF(AND(CC32,$F32=$G32,$F32&gt;=PrSettings!$M$6),(ABS(BZ32-$F32)&lt;=1)*1,IF(AND(CC32,$F32+$G32&gt;=PrSettings!$M$8),(ABS(BZ32-$F32)+ABS(CA32-$G32)&lt;=1)*1,""))),"")</f>
        <v/>
      </c>
      <c r="CG32" s="619"/>
      <c r="CI32" s="605">
        <f t="shared" si="6"/>
        <v>3</v>
      </c>
      <c r="CJ32" s="646" t="str">
        <f>GrpD!$B$9</f>
        <v>England</v>
      </c>
      <c r="CK32" s="606">
        <f t="shared" si="278"/>
        <v>19</v>
      </c>
      <c r="CL32" s="646" t="str">
        <f>GrpD!$D$9</f>
        <v>Wales</v>
      </c>
      <c r="CM32" s="643"/>
      <c r="CN32" s="643"/>
      <c r="CO32" s="616"/>
      <c r="CP32" s="606" t="str">
        <f t="shared" si="279"/>
        <v/>
      </c>
      <c r="CQ32" s="606" t="str">
        <f>IF((CP32&lt;&gt;""),IF(OR($F32&lt;&gt;$G32,PrSettings!$M$4="●"),(($F32-$G32)=(CM32-CN32))*1,0),"")</f>
        <v/>
      </c>
      <c r="CR32" s="606" t="str">
        <f t="shared" si="280"/>
        <v/>
      </c>
      <c r="CS32" s="606" t="str">
        <f>IF(CP32&lt;&gt;"",IF(ABS($F32-$G32)&gt;=PrSettings!$M$7,(ABS($F32-$G32-CM32+CN32)&lt;=1)*1,IF(AND(CP32,$F32=$G32,$F32&gt;=PrSettings!$M$6),(ABS(CM32-$F32)&lt;=1)*1,IF(AND(CP32,$F32+$G32&gt;=PrSettings!$M$8),(ABS(CM32-$F32)+ABS(CN32-$G32)&lt;=1)*1,""))),"")</f>
        <v/>
      </c>
      <c r="CT32" s="619"/>
      <c r="CV32" s="605">
        <f t="shared" si="7"/>
        <v>3</v>
      </c>
      <c r="CW32" s="646" t="str">
        <f>GrpD!$B$9</f>
        <v>England</v>
      </c>
      <c r="CX32" s="606">
        <f t="shared" si="281"/>
        <v>19</v>
      </c>
      <c r="CY32" s="646" t="str">
        <f>GrpD!$D$9</f>
        <v>Wales</v>
      </c>
      <c r="CZ32" s="643"/>
      <c r="DA32" s="643"/>
      <c r="DB32" s="616"/>
      <c r="DC32" s="606" t="str">
        <f t="shared" si="282"/>
        <v/>
      </c>
      <c r="DD32" s="606" t="str">
        <f>IF((DC32&lt;&gt;""),IF(OR($F32&lt;&gt;$G32,PrSettings!$M$4="●"),(($F32-$G32)=(CZ32-DA32))*1,0),"")</f>
        <v/>
      </c>
      <c r="DE32" s="606" t="str">
        <f t="shared" si="283"/>
        <v/>
      </c>
      <c r="DF32" s="606" t="str">
        <f>IF(DC32&lt;&gt;"",IF(ABS($F32-$G32)&gt;=PrSettings!$M$7,(ABS($F32-$G32-CZ32+DA32)&lt;=1)*1,IF(AND(DC32,$F32=$G32,$F32&gt;=PrSettings!$M$6),(ABS(CZ32-$F32)&lt;=1)*1,IF(AND(DC32,$F32+$G32&gt;=PrSettings!$M$8),(ABS(CZ32-$F32)+ABS(DA32-$G32)&lt;=1)*1,""))),"")</f>
        <v/>
      </c>
      <c r="DG32" s="619"/>
      <c r="DI32" s="605">
        <f t="shared" si="8"/>
        <v>3</v>
      </c>
      <c r="DJ32" s="646" t="str">
        <f>GrpD!$B$9</f>
        <v>England</v>
      </c>
      <c r="DK32" s="606">
        <f t="shared" si="284"/>
        <v>19</v>
      </c>
      <c r="DL32" s="646" t="str">
        <f>GrpD!$D$9</f>
        <v>Wales</v>
      </c>
      <c r="DM32" s="643"/>
      <c r="DN32" s="643"/>
      <c r="DO32" s="616"/>
      <c r="DP32" s="606" t="str">
        <f t="shared" si="285"/>
        <v/>
      </c>
      <c r="DQ32" s="606" t="str">
        <f>IF((DP32&lt;&gt;""),IF(OR($F32&lt;&gt;$G32,PrSettings!$M$4="●"),(($F32-$G32)=(DM32-DN32))*1,0),"")</f>
        <v/>
      </c>
      <c r="DR32" s="606" t="str">
        <f t="shared" si="286"/>
        <v/>
      </c>
      <c r="DS32" s="606" t="str">
        <f>IF(DP32&lt;&gt;"",IF(ABS($F32-$G32)&gt;=PrSettings!$M$7,(ABS($F32-$G32-DM32+DN32)&lt;=1)*1,IF(AND(DP32,$F32=$G32,$F32&gt;=PrSettings!$M$6),(ABS(DM32-$F32)&lt;=1)*1,IF(AND(DP32,$F32+$G32&gt;=PrSettings!$M$8),(ABS(DM32-$F32)+ABS(DN32-$G32)&lt;=1)*1,""))),"")</f>
        <v/>
      </c>
      <c r="DT32" s="619"/>
      <c r="DV32" s="605">
        <f t="shared" si="9"/>
        <v>3</v>
      </c>
      <c r="DW32" s="646" t="str">
        <f>GrpD!$B$9</f>
        <v>England</v>
      </c>
      <c r="DX32" s="606">
        <f t="shared" si="287"/>
        <v>19</v>
      </c>
      <c r="DY32" s="646" t="str">
        <f>GrpD!$D$9</f>
        <v>Wales</v>
      </c>
      <c r="DZ32" s="643"/>
      <c r="EA32" s="643"/>
      <c r="EB32" s="616"/>
      <c r="EC32" s="606" t="str">
        <f t="shared" si="288"/>
        <v/>
      </c>
      <c r="ED32" s="606" t="str">
        <f>IF((EC32&lt;&gt;""),IF(OR($F32&lt;&gt;$G32,PrSettings!$M$4="●"),(($F32-$G32)=(DZ32-EA32))*1,0),"")</f>
        <v/>
      </c>
      <c r="EE32" s="606" t="str">
        <f t="shared" si="289"/>
        <v/>
      </c>
      <c r="EF32" s="606" t="str">
        <f>IF(EC32&lt;&gt;"",IF(ABS($F32-$G32)&gt;=PrSettings!$M$7,(ABS($F32-$G32-DZ32+EA32)&lt;=1)*1,IF(AND(EC32,$F32=$G32,$F32&gt;=PrSettings!$M$6),(ABS(DZ32-$F32)&lt;=1)*1,IF(AND(EC32,$F32+$G32&gt;=PrSettings!$M$8),(ABS(DZ32-$F32)+ABS(EA32-$G32)&lt;=1)*1,""))),"")</f>
        <v/>
      </c>
      <c r="EG32" s="619"/>
      <c r="EI32" s="605">
        <f t="shared" si="10"/>
        <v>3</v>
      </c>
      <c r="EJ32" s="646" t="str">
        <f>GrpD!$B$9</f>
        <v>England</v>
      </c>
      <c r="EK32" s="606">
        <f t="shared" si="290"/>
        <v>19</v>
      </c>
      <c r="EL32" s="646" t="str">
        <f>GrpD!$D$9</f>
        <v>Wales</v>
      </c>
      <c r="EM32" s="643"/>
      <c r="EN32" s="643"/>
      <c r="EO32" s="616"/>
      <c r="EP32" s="606" t="str">
        <f t="shared" si="291"/>
        <v/>
      </c>
      <c r="EQ32" s="606" t="str">
        <f>IF((EP32&lt;&gt;""),IF(OR($F32&lt;&gt;$G32,PrSettings!$M$4="●"),(($F32-$G32)=(EM32-EN32))*1,0),"")</f>
        <v/>
      </c>
      <c r="ER32" s="606" t="str">
        <f t="shared" si="292"/>
        <v/>
      </c>
      <c r="ES32" s="606" t="str">
        <f>IF(EP32&lt;&gt;"",IF(ABS($F32-$G32)&gt;=PrSettings!$M$7,(ABS($F32-$G32-EM32+EN32)&lt;=1)*1,IF(AND(EP32,$F32=$G32,$F32&gt;=PrSettings!$M$6),(ABS(EM32-$F32)&lt;=1)*1,IF(AND(EP32,$F32+$G32&gt;=PrSettings!$M$8),(ABS(EM32-$F32)+ABS(EN32-$G32)&lt;=1)*1,""))),"")</f>
        <v/>
      </c>
      <c r="ET32" s="619"/>
      <c r="EV32" s="605">
        <f t="shared" si="11"/>
        <v>3</v>
      </c>
      <c r="EW32" s="646" t="str">
        <f>GrpD!$B$9</f>
        <v>England</v>
      </c>
      <c r="EX32" s="606">
        <f t="shared" si="293"/>
        <v>19</v>
      </c>
      <c r="EY32" s="646" t="str">
        <f>GrpD!$D$9</f>
        <v>Wales</v>
      </c>
      <c r="EZ32" s="643"/>
      <c r="FA32" s="643"/>
      <c r="FB32" s="616"/>
      <c r="FC32" s="606" t="str">
        <f t="shared" si="294"/>
        <v/>
      </c>
      <c r="FD32" s="606" t="str">
        <f>IF((FC32&lt;&gt;""),IF(OR($F32&lt;&gt;$G32,PrSettings!$M$4="●"),(($F32-$G32)=(EZ32-FA32))*1,0),"")</f>
        <v/>
      </c>
      <c r="FE32" s="606" t="str">
        <f t="shared" si="295"/>
        <v/>
      </c>
      <c r="FF32" s="606" t="str">
        <f>IF(FC32&lt;&gt;"",IF(ABS($F32-$G32)&gt;=PrSettings!$M$7,(ABS($F32-$G32-EZ32+FA32)&lt;=1)*1,IF(AND(FC32,$F32=$G32,$F32&gt;=PrSettings!$M$6),(ABS(EZ32-$F32)&lt;=1)*1,IF(AND(FC32,$F32+$G32&gt;=PrSettings!$M$8),(ABS(EZ32-$F32)+ABS(FA32-$G32)&lt;=1)*1,""))),"")</f>
        <v/>
      </c>
      <c r="FG32" s="619"/>
      <c r="FI32" s="605">
        <f t="shared" si="12"/>
        <v>3</v>
      </c>
      <c r="FJ32" s="646" t="str">
        <f>GrpD!$B$9</f>
        <v>England</v>
      </c>
      <c r="FK32" s="606">
        <f t="shared" si="296"/>
        <v>19</v>
      </c>
      <c r="FL32" s="646" t="str">
        <f>GrpD!$D$9</f>
        <v>Wales</v>
      </c>
      <c r="FM32" s="643"/>
      <c r="FN32" s="643"/>
      <c r="FO32" s="616"/>
      <c r="FP32" s="606" t="str">
        <f t="shared" si="297"/>
        <v/>
      </c>
      <c r="FQ32" s="606" t="str">
        <f>IF((FP32&lt;&gt;""),IF(OR($F32&lt;&gt;$G32,PrSettings!$M$4="●"),(($F32-$G32)=(FM32-FN32))*1,0),"")</f>
        <v/>
      </c>
      <c r="FR32" s="606" t="str">
        <f t="shared" si="298"/>
        <v/>
      </c>
      <c r="FS32" s="606" t="str">
        <f>IF(FP32&lt;&gt;"",IF(ABS($F32-$G32)&gt;=PrSettings!$M$7,(ABS($F32-$G32-FM32+FN32)&lt;=1)*1,IF(AND(FP32,$F32=$G32,$F32&gt;=PrSettings!$M$6),(ABS(FM32-$F32)&lt;=1)*1,IF(AND(FP32,$F32+$G32&gt;=PrSettings!$M$8),(ABS(FM32-$F32)+ABS(FN32-$G32)&lt;=1)*1,""))),"")</f>
        <v/>
      </c>
      <c r="FT32" s="619"/>
      <c r="FV32" s="605">
        <f t="shared" si="13"/>
        <v>3</v>
      </c>
      <c r="FW32" s="646" t="str">
        <f>GrpD!$B$9</f>
        <v>England</v>
      </c>
      <c r="FX32" s="606">
        <f t="shared" si="299"/>
        <v>19</v>
      </c>
      <c r="FY32" s="646" t="str">
        <f>GrpD!$D$9</f>
        <v>Wales</v>
      </c>
      <c r="FZ32" s="643"/>
      <c r="GA32" s="643"/>
      <c r="GB32" s="616"/>
      <c r="GC32" s="606" t="str">
        <f t="shared" si="300"/>
        <v/>
      </c>
      <c r="GD32" s="606" t="str">
        <f>IF((GC32&lt;&gt;""),IF(OR($F32&lt;&gt;$G32,PrSettings!$M$4="●"),(($F32-$G32)=(FZ32-GA32))*1,0),"")</f>
        <v/>
      </c>
      <c r="GE32" s="606" t="str">
        <f t="shared" si="301"/>
        <v/>
      </c>
      <c r="GF32" s="606" t="str">
        <f>IF(GC32&lt;&gt;"",IF(ABS($F32-$G32)&gt;=PrSettings!$M$7,(ABS($F32-$G32-FZ32+GA32)&lt;=1)*1,IF(AND(GC32,$F32=$G32,$F32&gt;=PrSettings!$M$6),(ABS(FZ32-$F32)&lt;=1)*1,IF(AND(GC32,$F32+$G32&gt;=PrSettings!$M$8),(ABS(FZ32-$F32)+ABS(GA32-$G32)&lt;=1)*1,""))),"")</f>
        <v/>
      </c>
      <c r="GG32" s="619"/>
      <c r="GI32" s="605">
        <f t="shared" si="14"/>
        <v>3</v>
      </c>
      <c r="GJ32" s="646" t="str">
        <f>GrpD!$B$9</f>
        <v>England</v>
      </c>
      <c r="GK32" s="606">
        <f t="shared" si="302"/>
        <v>19</v>
      </c>
      <c r="GL32" s="646" t="str">
        <f>GrpD!$D$9</f>
        <v>Wales</v>
      </c>
      <c r="GM32" s="643"/>
      <c r="GN32" s="643"/>
      <c r="GO32" s="616"/>
      <c r="GP32" s="606" t="str">
        <f t="shared" si="303"/>
        <v/>
      </c>
      <c r="GQ32" s="606" t="str">
        <f>IF((GP32&lt;&gt;""),IF(OR($F32&lt;&gt;$G32,PrSettings!$M$4="●"),(($F32-$G32)=(GM32-GN32))*1,0),"")</f>
        <v/>
      </c>
      <c r="GR32" s="606" t="str">
        <f t="shared" si="304"/>
        <v/>
      </c>
      <c r="GS32" s="606" t="str">
        <f>IF(GP32&lt;&gt;"",IF(ABS($F32-$G32)&gt;=PrSettings!$M$7,(ABS($F32-$G32-GM32+GN32)&lt;=1)*1,IF(AND(GP32,$F32=$G32,$F32&gt;=PrSettings!$M$6),(ABS(GM32-$F32)&lt;=1)*1,IF(AND(GP32,$F32+$G32&gt;=PrSettings!$M$8),(ABS(GM32-$F32)+ABS(GN32-$G32)&lt;=1)*1,""))),"")</f>
        <v/>
      </c>
      <c r="GT32" s="619"/>
      <c r="GV32" s="605">
        <f t="shared" si="15"/>
        <v>3</v>
      </c>
      <c r="GW32" s="646" t="str">
        <f>GrpD!$B$9</f>
        <v>England</v>
      </c>
      <c r="GX32" s="606">
        <f t="shared" si="305"/>
        <v>19</v>
      </c>
      <c r="GY32" s="646" t="str">
        <f>GrpD!$D$9</f>
        <v>Wales</v>
      </c>
      <c r="GZ32" s="643"/>
      <c r="HA32" s="643"/>
      <c r="HB32" s="616"/>
      <c r="HC32" s="606" t="str">
        <f t="shared" si="306"/>
        <v/>
      </c>
      <c r="HD32" s="606" t="str">
        <f>IF((HC32&lt;&gt;""),IF(OR($F32&lt;&gt;$G32,PrSettings!$M$4="●"),(($F32-$G32)=(GZ32-HA32))*1,0),"")</f>
        <v/>
      </c>
      <c r="HE32" s="606" t="str">
        <f t="shared" si="307"/>
        <v/>
      </c>
      <c r="HF32" s="606" t="str">
        <f>IF(HC32&lt;&gt;"",IF(ABS($F32-$G32)&gt;=PrSettings!$M$7,(ABS($F32-$G32-GZ32+HA32)&lt;=1)*1,IF(AND(HC32,$F32=$G32,$F32&gt;=PrSettings!$M$6),(ABS(GZ32-$F32)&lt;=1)*1,IF(AND(HC32,$F32+$G32&gt;=PrSettings!$M$8),(ABS(GZ32-$F32)+ABS(HA32-$G32)&lt;=1)*1,""))),"")</f>
        <v/>
      </c>
      <c r="HG32" s="619"/>
      <c r="HI32" s="605">
        <f t="shared" si="16"/>
        <v>3</v>
      </c>
      <c r="HJ32" s="646" t="str">
        <f>GrpD!$B$9</f>
        <v>England</v>
      </c>
      <c r="HK32" s="606">
        <f t="shared" si="308"/>
        <v>19</v>
      </c>
      <c r="HL32" s="646" t="str">
        <f>GrpD!$D$9</f>
        <v>Wales</v>
      </c>
      <c r="HM32" s="643"/>
      <c r="HN32" s="643"/>
      <c r="HO32" s="616"/>
      <c r="HP32" s="606" t="str">
        <f t="shared" si="309"/>
        <v/>
      </c>
      <c r="HQ32" s="606" t="str">
        <f>IF((HP32&lt;&gt;""),IF(OR($F32&lt;&gt;$G32,PrSettings!$M$4="●"),(($F32-$G32)=(HM32-HN32))*1,0),"")</f>
        <v/>
      </c>
      <c r="HR32" s="606" t="str">
        <f t="shared" si="310"/>
        <v/>
      </c>
      <c r="HS32" s="606" t="str">
        <f>IF(HP32&lt;&gt;"",IF(ABS($F32-$G32)&gt;=PrSettings!$M$7,(ABS($F32-$G32-HM32+HN32)&lt;=1)*1,IF(AND(HP32,$F32=$G32,$F32&gt;=PrSettings!$M$6),(ABS(HM32-$F32)&lt;=1)*1,IF(AND(HP32,$F32+$G32&gt;=PrSettings!$M$8),(ABS(HM32-$F32)+ABS(HN32-$G32)&lt;=1)*1,""))),"")</f>
        <v/>
      </c>
      <c r="HT32" s="619"/>
      <c r="HV32" s="605">
        <f t="shared" si="17"/>
        <v>3</v>
      </c>
      <c r="HW32" s="646" t="str">
        <f>GrpD!$B$9</f>
        <v>England</v>
      </c>
      <c r="HX32" s="606">
        <f t="shared" si="311"/>
        <v>19</v>
      </c>
      <c r="HY32" s="646" t="str">
        <f>GrpD!$D$9</f>
        <v>Wales</v>
      </c>
      <c r="HZ32" s="643"/>
      <c r="IA32" s="643"/>
      <c r="IB32" s="616"/>
      <c r="IC32" s="606" t="str">
        <f t="shared" si="312"/>
        <v/>
      </c>
      <c r="ID32" s="606" t="str">
        <f>IF((IC32&lt;&gt;""),IF(OR($F32&lt;&gt;$G32,PrSettings!$M$4="●"),(($F32-$G32)=(HZ32-IA32))*1,0),"")</f>
        <v/>
      </c>
      <c r="IE32" s="606" t="str">
        <f t="shared" si="313"/>
        <v/>
      </c>
      <c r="IF32" s="606" t="str">
        <f>IF(IC32&lt;&gt;"",IF(ABS($F32-$G32)&gt;=PrSettings!$M$7,(ABS($F32-$G32-HZ32+IA32)&lt;=1)*1,IF(AND(IC32,$F32=$G32,$F32&gt;=PrSettings!$M$6),(ABS(HZ32-$F32)&lt;=1)*1,IF(AND(IC32,$F32+$G32&gt;=PrSettings!$M$8),(ABS(HZ32-$F32)+ABS(IA32-$G32)&lt;=1)*1,""))),"")</f>
        <v/>
      </c>
      <c r="IG32" s="619"/>
      <c r="II32" s="605">
        <f t="shared" si="18"/>
        <v>3</v>
      </c>
      <c r="IJ32" s="646" t="str">
        <f>GrpD!$B$9</f>
        <v>England</v>
      </c>
      <c r="IK32" s="606">
        <f t="shared" si="314"/>
        <v>19</v>
      </c>
      <c r="IL32" s="646" t="str">
        <f>GrpD!$D$9</f>
        <v>Wales</v>
      </c>
      <c r="IM32" s="643"/>
      <c r="IN32" s="643"/>
      <c r="IO32" s="616"/>
      <c r="IP32" s="606" t="str">
        <f t="shared" si="315"/>
        <v/>
      </c>
      <c r="IQ32" s="606" t="str">
        <f>IF((IP32&lt;&gt;""),IF(OR($F32&lt;&gt;$G32,PrSettings!$M$4="●"),(($F32-$G32)=(IM32-IN32))*1,0),"")</f>
        <v/>
      </c>
      <c r="IR32" s="606" t="str">
        <f t="shared" si="316"/>
        <v/>
      </c>
      <c r="IS32" s="606" t="str">
        <f>IF(IP32&lt;&gt;"",IF(ABS($F32-$G32)&gt;=PrSettings!$M$7,(ABS($F32-$G32-IM32+IN32)&lt;=1)*1,IF(AND(IP32,$F32=$G32,$F32&gt;=PrSettings!$M$6),(ABS(IM32-$F32)&lt;=1)*1,IF(AND(IP32,$F32+$G32&gt;=PrSettings!$M$8),(ABS(IM32-$F32)+ABS(IN32-$G32)&lt;=1)*1,""))),"")</f>
        <v/>
      </c>
      <c r="IT32" s="619"/>
      <c r="IV32" s="605">
        <f t="shared" si="19"/>
        <v>3</v>
      </c>
      <c r="IW32" s="646" t="str">
        <f>GrpD!$B$9</f>
        <v>England</v>
      </c>
      <c r="IX32" s="606">
        <f t="shared" si="317"/>
        <v>19</v>
      </c>
      <c r="IY32" s="646" t="str">
        <f>GrpD!$D$9</f>
        <v>Wales</v>
      </c>
      <c r="IZ32" s="643"/>
      <c r="JA32" s="643"/>
      <c r="JB32" s="616"/>
      <c r="JC32" s="606" t="str">
        <f t="shared" si="318"/>
        <v/>
      </c>
      <c r="JD32" s="606" t="str">
        <f>IF((JC32&lt;&gt;""),IF(OR($F32&lt;&gt;$G32,PrSettings!$M$4="●"),(($F32-$G32)=(IZ32-JA32))*1,0),"")</f>
        <v/>
      </c>
      <c r="JE32" s="606" t="str">
        <f t="shared" si="319"/>
        <v/>
      </c>
      <c r="JF32" s="606" t="str">
        <f>IF(JC32&lt;&gt;"",IF(ABS($F32-$G32)&gt;=PrSettings!$M$7,(ABS($F32-$G32-IZ32+JA32)&lt;=1)*1,IF(AND(JC32,$F32=$G32,$F32&gt;=PrSettings!$M$6),(ABS(IZ32-$F32)&lt;=1)*1,IF(AND(JC32,$F32+$G32&gt;=PrSettings!$M$8),(ABS(IZ32-$F32)+ABS(JA32-$G32)&lt;=1)*1,""))),"")</f>
        <v/>
      </c>
      <c r="JG32" s="619"/>
      <c r="JI32" s="605">
        <f t="shared" si="20"/>
        <v>3</v>
      </c>
      <c r="JJ32" s="646" t="str">
        <f>GrpD!$B$9</f>
        <v>England</v>
      </c>
      <c r="JK32" s="606">
        <f t="shared" si="320"/>
        <v>19</v>
      </c>
      <c r="JL32" s="646" t="str">
        <f>GrpD!$D$9</f>
        <v>Wales</v>
      </c>
      <c r="JM32" s="643"/>
      <c r="JN32" s="643"/>
      <c r="JO32" s="616"/>
      <c r="JP32" s="606" t="str">
        <f t="shared" si="321"/>
        <v/>
      </c>
      <c r="JQ32" s="606" t="str">
        <f>IF((JP32&lt;&gt;""),IF(OR($F32&lt;&gt;$G32,PrSettings!$M$4="●"),(($F32-$G32)=(JM32-JN32))*1,0),"")</f>
        <v/>
      </c>
      <c r="JR32" s="606" t="str">
        <f t="shared" si="322"/>
        <v/>
      </c>
      <c r="JS32" s="606" t="str">
        <f>IF(JP32&lt;&gt;"",IF(ABS($F32-$G32)&gt;=PrSettings!$M$7,(ABS($F32-$G32-JM32+JN32)&lt;=1)*1,IF(AND(JP32,$F32=$G32,$F32&gt;=PrSettings!$M$6),(ABS(JM32-$F32)&lt;=1)*1,IF(AND(JP32,$F32+$G32&gt;=PrSettings!$M$8),(ABS(JM32-$F32)+ABS(JN32-$G32)&lt;=1)*1,""))),"")</f>
        <v/>
      </c>
      <c r="JT32" s="619"/>
      <c r="JV32" s="605">
        <f t="shared" si="21"/>
        <v>3</v>
      </c>
      <c r="JW32" s="646" t="str">
        <f>GrpD!$B$9</f>
        <v>England</v>
      </c>
      <c r="JX32" s="606">
        <f t="shared" si="323"/>
        <v>19</v>
      </c>
      <c r="JY32" s="646" t="str">
        <f>GrpD!$D$9</f>
        <v>Wales</v>
      </c>
      <c r="JZ32" s="643"/>
      <c r="KA32" s="643"/>
      <c r="KB32" s="616"/>
      <c r="KC32" s="606" t="str">
        <f t="shared" si="324"/>
        <v/>
      </c>
      <c r="KD32" s="606" t="str">
        <f>IF((KC32&lt;&gt;""),IF(OR($F32&lt;&gt;$G32,PrSettings!$M$4="●"),(($F32-$G32)=(JZ32-KA32))*1,0),"")</f>
        <v/>
      </c>
      <c r="KE32" s="606" t="str">
        <f t="shared" si="325"/>
        <v/>
      </c>
      <c r="KF32" s="606" t="str">
        <f>IF(KC32&lt;&gt;"",IF(ABS($F32-$G32)&gt;=PrSettings!$M$7,(ABS($F32-$G32-JZ32+KA32)&lt;=1)*1,IF(AND(KC32,$F32=$G32,$F32&gt;=PrSettings!$M$6),(ABS(JZ32-$F32)&lt;=1)*1,IF(AND(KC32,$F32+$G32&gt;=PrSettings!$M$8),(ABS(JZ32-$F32)+ABS(KA32-$G32)&lt;=1)*1,""))),"")</f>
        <v/>
      </c>
      <c r="KG32" s="619"/>
      <c r="KI32" s="605">
        <f t="shared" si="22"/>
        <v>3</v>
      </c>
      <c r="KJ32" s="646" t="str">
        <f>GrpD!$B$9</f>
        <v>England</v>
      </c>
      <c r="KK32" s="606">
        <f t="shared" si="326"/>
        <v>19</v>
      </c>
      <c r="KL32" s="646" t="str">
        <f>GrpD!$D$9</f>
        <v>Wales</v>
      </c>
      <c r="KM32" s="643"/>
      <c r="KN32" s="643"/>
      <c r="KO32" s="616"/>
      <c r="KP32" s="606" t="str">
        <f t="shared" si="327"/>
        <v/>
      </c>
      <c r="KQ32" s="606" t="str">
        <f>IF((KP32&lt;&gt;""),IF(OR($F32&lt;&gt;$G32,PrSettings!$M$4="●"),(($F32-$G32)=(KM32-KN32))*1,0),"")</f>
        <v/>
      </c>
      <c r="KR32" s="606" t="str">
        <f t="shared" si="328"/>
        <v/>
      </c>
      <c r="KS32" s="606" t="str">
        <f>IF(KP32&lt;&gt;"",IF(ABS($F32-$G32)&gt;=PrSettings!$M$7,(ABS($F32-$G32-KM32+KN32)&lt;=1)*1,IF(AND(KP32,$F32=$G32,$F32&gt;=PrSettings!$M$6),(ABS(KM32-$F32)&lt;=1)*1,IF(AND(KP32,$F32+$G32&gt;=PrSettings!$M$8),(ABS(KM32-$F32)+ABS(KN32-$G32)&lt;=1)*1,""))),"")</f>
        <v/>
      </c>
      <c r="KT32" s="619"/>
      <c r="KV32" s="605">
        <f t="shared" si="23"/>
        <v>3</v>
      </c>
      <c r="KW32" s="646" t="str">
        <f>GrpD!$B$9</f>
        <v>England</v>
      </c>
      <c r="KX32" s="606">
        <f t="shared" si="329"/>
        <v>19</v>
      </c>
      <c r="KY32" s="646" t="str">
        <f>GrpD!$D$9</f>
        <v>Wales</v>
      </c>
      <c r="KZ32" s="643"/>
      <c r="LA32" s="643"/>
      <c r="LB32" s="616"/>
      <c r="LC32" s="606" t="str">
        <f t="shared" si="330"/>
        <v/>
      </c>
      <c r="LD32" s="606" t="str">
        <f>IF((LC32&lt;&gt;""),IF(OR($F32&lt;&gt;$G32,PrSettings!$M$4="●"),(($F32-$G32)=(KZ32-LA32))*1,0),"")</f>
        <v/>
      </c>
      <c r="LE32" s="606" t="str">
        <f t="shared" si="331"/>
        <v/>
      </c>
      <c r="LF32" s="606" t="str">
        <f>IF(LC32&lt;&gt;"",IF(ABS($F32-$G32)&gt;=PrSettings!$M$7,(ABS($F32-$G32-KZ32+LA32)&lt;=1)*1,IF(AND(LC32,$F32=$G32,$F32&gt;=PrSettings!$M$6),(ABS(KZ32-$F32)&lt;=1)*1,IF(AND(LC32,$F32+$G32&gt;=PrSettings!$M$8),(ABS(KZ32-$F32)+ABS(LA32-$G32)&lt;=1)*1,""))),"")</f>
        <v/>
      </c>
      <c r="LG32" s="619"/>
      <c r="LI32" s="605">
        <f t="shared" si="24"/>
        <v>3</v>
      </c>
      <c r="LJ32" s="646" t="str">
        <f>GrpD!$B$9</f>
        <v>England</v>
      </c>
      <c r="LK32" s="606">
        <f t="shared" si="332"/>
        <v>19</v>
      </c>
      <c r="LL32" s="646" t="str">
        <f>GrpD!$D$9</f>
        <v>Wales</v>
      </c>
      <c r="LM32" s="643"/>
      <c r="LN32" s="643"/>
      <c r="LO32" s="616"/>
      <c r="LP32" s="606" t="str">
        <f t="shared" si="333"/>
        <v/>
      </c>
      <c r="LQ32" s="606" t="str">
        <f>IF((LP32&lt;&gt;""),IF(OR($F32&lt;&gt;$G32,PrSettings!$M$4="●"),(($F32-$G32)=(LM32-LN32))*1,0),"")</f>
        <v/>
      </c>
      <c r="LR32" s="606" t="str">
        <f t="shared" si="334"/>
        <v/>
      </c>
      <c r="LS32" s="606" t="str">
        <f>IF(LP32&lt;&gt;"",IF(ABS($F32-$G32)&gt;=PrSettings!$M$7,(ABS($F32-$G32-LM32+LN32)&lt;=1)*1,IF(AND(LP32,$F32=$G32,$F32&gt;=PrSettings!$M$6),(ABS(LM32-$F32)&lt;=1)*1,IF(AND(LP32,$F32+$G32&gt;=PrSettings!$M$8),(ABS(LM32-$F32)+ABS(LN32-$G32)&lt;=1)*1,""))),"")</f>
        <v/>
      </c>
      <c r="LT32" s="619"/>
      <c r="LV32" s="605">
        <f t="shared" si="25"/>
        <v>3</v>
      </c>
      <c r="LW32" s="646" t="str">
        <f>GrpD!$B$9</f>
        <v>England</v>
      </c>
      <c r="LX32" s="606">
        <f t="shared" si="335"/>
        <v>19</v>
      </c>
      <c r="LY32" s="646" t="str">
        <f>GrpD!$D$9</f>
        <v>Wales</v>
      </c>
      <c r="LZ32" s="643"/>
      <c r="MA32" s="643"/>
      <c r="MB32" s="616"/>
      <c r="MC32" s="606" t="str">
        <f t="shared" si="336"/>
        <v/>
      </c>
      <c r="MD32" s="606" t="str">
        <f>IF((MC32&lt;&gt;""),IF(OR($F32&lt;&gt;$G32,PrSettings!$M$4="●"),(($F32-$G32)=(LZ32-MA32))*1,0),"")</f>
        <v/>
      </c>
      <c r="ME32" s="606" t="str">
        <f t="shared" si="337"/>
        <v/>
      </c>
      <c r="MF32" s="606" t="str">
        <f>IF(MC32&lt;&gt;"",IF(ABS($F32-$G32)&gt;=PrSettings!$M$7,(ABS($F32-$G32-LZ32+MA32)&lt;=1)*1,IF(AND(MC32,$F32=$G32,$F32&gt;=PrSettings!$M$6),(ABS(LZ32-$F32)&lt;=1)*1,IF(AND(MC32,$F32+$G32&gt;=PrSettings!$M$8),(ABS(LZ32-$F32)+ABS(MA32-$G32)&lt;=1)*1,""))),"")</f>
        <v/>
      </c>
      <c r="MG32" s="619"/>
    </row>
    <row r="33" spans="2:345" ht="24" customHeight="1" x14ac:dyDescent="0.25">
      <c r="B33" s="602" t="str">
        <f>Sprache!$E$186</f>
        <v>Viertelfinale</v>
      </c>
      <c r="C33" s="647"/>
      <c r="D33" s="603"/>
      <c r="E33" s="647"/>
      <c r="F33" s="651"/>
      <c r="G33" s="652"/>
      <c r="I33" s="602" t="str">
        <f>$B33</f>
        <v>Viertelfinale</v>
      </c>
      <c r="J33" s="647"/>
      <c r="K33" s="603"/>
      <c r="L33" s="647"/>
      <c r="M33" s="603"/>
      <c r="N33" s="603"/>
      <c r="O33" s="603"/>
      <c r="P33" s="603"/>
      <c r="Q33" s="603"/>
      <c r="R33" s="603"/>
      <c r="S33" s="603"/>
      <c r="T33" s="604"/>
      <c r="V33" s="602" t="str">
        <f>$B33</f>
        <v>Viertelfinale</v>
      </c>
      <c r="W33" s="647"/>
      <c r="X33" s="603"/>
      <c r="Y33" s="647"/>
      <c r="Z33" s="603"/>
      <c r="AA33" s="603"/>
      <c r="AB33" s="603"/>
      <c r="AC33" s="603"/>
      <c r="AD33" s="603"/>
      <c r="AE33" s="603"/>
      <c r="AF33" s="603"/>
      <c r="AG33" s="604"/>
      <c r="AI33" s="602" t="str">
        <f>$B33</f>
        <v>Viertelfinale</v>
      </c>
      <c r="AJ33" s="647"/>
      <c r="AK33" s="603"/>
      <c r="AL33" s="647"/>
      <c r="AM33" s="603"/>
      <c r="AN33" s="603"/>
      <c r="AO33" s="603"/>
      <c r="AP33" s="603"/>
      <c r="AQ33" s="603"/>
      <c r="AR33" s="603"/>
      <c r="AS33" s="603"/>
      <c r="AT33" s="604"/>
      <c r="AV33" s="602" t="str">
        <f>$B33</f>
        <v>Viertelfinale</v>
      </c>
      <c r="AW33" s="647"/>
      <c r="AX33" s="603"/>
      <c r="AY33" s="647"/>
      <c r="AZ33" s="603"/>
      <c r="BA33" s="603"/>
      <c r="BB33" s="603"/>
      <c r="BC33" s="603"/>
      <c r="BD33" s="603"/>
      <c r="BE33" s="603"/>
      <c r="BF33" s="603"/>
      <c r="BG33" s="604"/>
      <c r="BI33" s="602" t="str">
        <f>$B33</f>
        <v>Viertelfinale</v>
      </c>
      <c r="BJ33" s="647"/>
      <c r="BK33" s="603"/>
      <c r="BL33" s="647"/>
      <c r="BM33" s="603"/>
      <c r="BN33" s="603"/>
      <c r="BO33" s="603"/>
      <c r="BP33" s="603"/>
      <c r="BQ33" s="603"/>
      <c r="BR33" s="603"/>
      <c r="BS33" s="603"/>
      <c r="BT33" s="604"/>
      <c r="BV33" s="602" t="str">
        <f>$B33</f>
        <v>Viertelfinale</v>
      </c>
      <c r="BW33" s="647"/>
      <c r="BX33" s="603"/>
      <c r="BY33" s="647"/>
      <c r="BZ33" s="603"/>
      <c r="CA33" s="603"/>
      <c r="CB33" s="603"/>
      <c r="CC33" s="603"/>
      <c r="CD33" s="603"/>
      <c r="CE33" s="603"/>
      <c r="CF33" s="603"/>
      <c r="CG33" s="604"/>
      <c r="CI33" s="602" t="str">
        <f>$B33</f>
        <v>Viertelfinale</v>
      </c>
      <c r="CJ33" s="647"/>
      <c r="CK33" s="603"/>
      <c r="CL33" s="647"/>
      <c r="CM33" s="603"/>
      <c r="CN33" s="603"/>
      <c r="CO33" s="603"/>
      <c r="CP33" s="603"/>
      <c r="CQ33" s="603"/>
      <c r="CR33" s="603"/>
      <c r="CS33" s="603"/>
      <c r="CT33" s="604"/>
      <c r="CV33" s="602" t="str">
        <f>$B33</f>
        <v>Viertelfinale</v>
      </c>
      <c r="CW33" s="647"/>
      <c r="CX33" s="603"/>
      <c r="CY33" s="647"/>
      <c r="CZ33" s="603"/>
      <c r="DA33" s="603"/>
      <c r="DB33" s="603"/>
      <c r="DC33" s="603"/>
      <c r="DD33" s="603"/>
      <c r="DE33" s="603"/>
      <c r="DF33" s="603"/>
      <c r="DG33" s="604"/>
      <c r="DI33" s="602" t="str">
        <f>$B33</f>
        <v>Viertelfinale</v>
      </c>
      <c r="DJ33" s="647"/>
      <c r="DK33" s="603"/>
      <c r="DL33" s="647"/>
      <c r="DM33" s="603"/>
      <c r="DN33" s="603"/>
      <c r="DO33" s="603"/>
      <c r="DP33" s="603"/>
      <c r="DQ33" s="603"/>
      <c r="DR33" s="603"/>
      <c r="DS33" s="603"/>
      <c r="DT33" s="604"/>
      <c r="DV33" s="602" t="str">
        <f>$B33</f>
        <v>Viertelfinale</v>
      </c>
      <c r="DW33" s="647"/>
      <c r="DX33" s="603"/>
      <c r="DY33" s="647"/>
      <c r="DZ33" s="603"/>
      <c r="EA33" s="603"/>
      <c r="EB33" s="603"/>
      <c r="EC33" s="603"/>
      <c r="ED33" s="603"/>
      <c r="EE33" s="603"/>
      <c r="EF33" s="603"/>
      <c r="EG33" s="604"/>
      <c r="EI33" s="602" t="str">
        <f>$B33</f>
        <v>Viertelfinale</v>
      </c>
      <c r="EJ33" s="647"/>
      <c r="EK33" s="603"/>
      <c r="EL33" s="647"/>
      <c r="EM33" s="603"/>
      <c r="EN33" s="603"/>
      <c r="EO33" s="603"/>
      <c r="EP33" s="603"/>
      <c r="EQ33" s="603"/>
      <c r="ER33" s="603"/>
      <c r="ES33" s="603"/>
      <c r="ET33" s="604"/>
      <c r="EV33" s="602" t="str">
        <f>$B33</f>
        <v>Viertelfinale</v>
      </c>
      <c r="EW33" s="647"/>
      <c r="EX33" s="603"/>
      <c r="EY33" s="647"/>
      <c r="EZ33" s="603"/>
      <c r="FA33" s="603"/>
      <c r="FB33" s="603"/>
      <c r="FC33" s="603"/>
      <c r="FD33" s="603"/>
      <c r="FE33" s="603"/>
      <c r="FF33" s="603"/>
      <c r="FG33" s="604"/>
      <c r="FI33" s="602" t="str">
        <f>$B33</f>
        <v>Viertelfinale</v>
      </c>
      <c r="FJ33" s="647"/>
      <c r="FK33" s="603"/>
      <c r="FL33" s="647"/>
      <c r="FM33" s="603"/>
      <c r="FN33" s="603"/>
      <c r="FO33" s="603"/>
      <c r="FP33" s="603"/>
      <c r="FQ33" s="603"/>
      <c r="FR33" s="603"/>
      <c r="FS33" s="603"/>
      <c r="FT33" s="604"/>
      <c r="FV33" s="602" t="str">
        <f>$B33</f>
        <v>Viertelfinale</v>
      </c>
      <c r="FW33" s="647"/>
      <c r="FX33" s="603"/>
      <c r="FY33" s="647"/>
      <c r="FZ33" s="603"/>
      <c r="GA33" s="603"/>
      <c r="GB33" s="603"/>
      <c r="GC33" s="603"/>
      <c r="GD33" s="603"/>
      <c r="GE33" s="603"/>
      <c r="GF33" s="603"/>
      <c r="GG33" s="604"/>
      <c r="GI33" s="602" t="str">
        <f>$B33</f>
        <v>Viertelfinale</v>
      </c>
      <c r="GJ33" s="647"/>
      <c r="GK33" s="603"/>
      <c r="GL33" s="647"/>
      <c r="GM33" s="603"/>
      <c r="GN33" s="603"/>
      <c r="GO33" s="603"/>
      <c r="GP33" s="603"/>
      <c r="GQ33" s="603"/>
      <c r="GR33" s="603"/>
      <c r="GS33" s="603"/>
      <c r="GT33" s="604"/>
      <c r="GV33" s="602" t="str">
        <f>$B33</f>
        <v>Viertelfinale</v>
      </c>
      <c r="GW33" s="647"/>
      <c r="GX33" s="603"/>
      <c r="GY33" s="647"/>
      <c r="GZ33" s="603"/>
      <c r="HA33" s="603"/>
      <c r="HB33" s="603"/>
      <c r="HC33" s="603"/>
      <c r="HD33" s="603"/>
      <c r="HE33" s="603"/>
      <c r="HF33" s="603"/>
      <c r="HG33" s="604"/>
      <c r="HI33" s="602" t="str">
        <f>$B33</f>
        <v>Viertelfinale</v>
      </c>
      <c r="HJ33" s="647"/>
      <c r="HK33" s="603"/>
      <c r="HL33" s="647"/>
      <c r="HM33" s="603"/>
      <c r="HN33" s="603"/>
      <c r="HO33" s="603"/>
      <c r="HP33" s="603"/>
      <c r="HQ33" s="603"/>
      <c r="HR33" s="603"/>
      <c r="HS33" s="603"/>
      <c r="HT33" s="604"/>
      <c r="HV33" s="602" t="str">
        <f>$B33</f>
        <v>Viertelfinale</v>
      </c>
      <c r="HW33" s="647"/>
      <c r="HX33" s="603"/>
      <c r="HY33" s="647"/>
      <c r="HZ33" s="603"/>
      <c r="IA33" s="603"/>
      <c r="IB33" s="603"/>
      <c r="IC33" s="603"/>
      <c r="ID33" s="603"/>
      <c r="IE33" s="603"/>
      <c r="IF33" s="603"/>
      <c r="IG33" s="604"/>
      <c r="II33" s="602" t="str">
        <f>$B33</f>
        <v>Viertelfinale</v>
      </c>
      <c r="IJ33" s="647"/>
      <c r="IK33" s="603"/>
      <c r="IL33" s="647"/>
      <c r="IM33" s="603"/>
      <c r="IN33" s="603"/>
      <c r="IO33" s="603"/>
      <c r="IP33" s="603"/>
      <c r="IQ33" s="603"/>
      <c r="IR33" s="603"/>
      <c r="IS33" s="603"/>
      <c r="IT33" s="604"/>
      <c r="IV33" s="602" t="str">
        <f>$B33</f>
        <v>Viertelfinale</v>
      </c>
      <c r="IW33" s="647"/>
      <c r="IX33" s="603"/>
      <c r="IY33" s="647"/>
      <c r="IZ33" s="603"/>
      <c r="JA33" s="603"/>
      <c r="JB33" s="603"/>
      <c r="JC33" s="603"/>
      <c r="JD33" s="603"/>
      <c r="JE33" s="603"/>
      <c r="JF33" s="603"/>
      <c r="JG33" s="604"/>
      <c r="JI33" s="602" t="str">
        <f>$B33</f>
        <v>Viertelfinale</v>
      </c>
      <c r="JJ33" s="647"/>
      <c r="JK33" s="603"/>
      <c r="JL33" s="647"/>
      <c r="JM33" s="603"/>
      <c r="JN33" s="603"/>
      <c r="JO33" s="603"/>
      <c r="JP33" s="603"/>
      <c r="JQ33" s="603"/>
      <c r="JR33" s="603"/>
      <c r="JS33" s="603"/>
      <c r="JT33" s="604"/>
      <c r="JV33" s="602" t="str">
        <f>$B33</f>
        <v>Viertelfinale</v>
      </c>
      <c r="JW33" s="647"/>
      <c r="JX33" s="603"/>
      <c r="JY33" s="647"/>
      <c r="JZ33" s="603"/>
      <c r="KA33" s="603"/>
      <c r="KB33" s="603"/>
      <c r="KC33" s="603"/>
      <c r="KD33" s="603"/>
      <c r="KE33" s="603"/>
      <c r="KF33" s="603"/>
      <c r="KG33" s="604"/>
      <c r="KI33" s="602" t="str">
        <f>$B33</f>
        <v>Viertelfinale</v>
      </c>
      <c r="KJ33" s="647"/>
      <c r="KK33" s="603"/>
      <c r="KL33" s="647"/>
      <c r="KM33" s="603"/>
      <c r="KN33" s="603"/>
      <c r="KO33" s="603"/>
      <c r="KP33" s="603"/>
      <c r="KQ33" s="603"/>
      <c r="KR33" s="603"/>
      <c r="KS33" s="603"/>
      <c r="KT33" s="604"/>
      <c r="KV33" s="602" t="str">
        <f>$B33</f>
        <v>Viertelfinale</v>
      </c>
      <c r="KW33" s="647"/>
      <c r="KX33" s="603"/>
      <c r="KY33" s="647"/>
      <c r="KZ33" s="603"/>
      <c r="LA33" s="603"/>
      <c r="LB33" s="603"/>
      <c r="LC33" s="603"/>
      <c r="LD33" s="603"/>
      <c r="LE33" s="603"/>
      <c r="LF33" s="603"/>
      <c r="LG33" s="604"/>
      <c r="LI33" s="602" t="str">
        <f>$B33</f>
        <v>Viertelfinale</v>
      </c>
      <c r="LJ33" s="647"/>
      <c r="LK33" s="603"/>
      <c r="LL33" s="647"/>
      <c r="LM33" s="603"/>
      <c r="LN33" s="603"/>
      <c r="LO33" s="603"/>
      <c r="LP33" s="603"/>
      <c r="LQ33" s="603"/>
      <c r="LR33" s="603"/>
      <c r="LS33" s="603"/>
      <c r="LT33" s="604"/>
      <c r="LV33" s="602" t="str">
        <f>$B33</f>
        <v>Viertelfinale</v>
      </c>
      <c r="LW33" s="647"/>
      <c r="LX33" s="603"/>
      <c r="LY33" s="647"/>
      <c r="LZ33" s="603"/>
      <c r="MA33" s="603"/>
      <c r="MB33" s="603"/>
      <c r="MC33" s="603"/>
      <c r="MD33" s="603"/>
      <c r="ME33" s="603"/>
      <c r="MF33" s="603"/>
      <c r="MG33" s="604"/>
    </row>
    <row r="34" spans="2:345" x14ac:dyDescent="0.25">
      <c r="B34" s="605">
        <f>IF(C34="","",INDEX(Groups!$C$7:$C$25,MATCH(C34,Groups!$D$7:$D$25,0)))</f>
        <v>17</v>
      </c>
      <c r="C34" s="646" t="str">
        <f>EURO!$B$54</f>
        <v>Schweden</v>
      </c>
      <c r="D34" s="606">
        <f>IF(E34="","",INDEX(Groups!$C$7:$C$25,MATCH(E34,Groups!$D$7:$D$25,0)))</f>
        <v>3</v>
      </c>
      <c r="E34" s="646" t="str">
        <f>EURO!$C$54</f>
        <v>England</v>
      </c>
      <c r="F34" s="649">
        <f>IF(AND(EURO!$B$55&lt;&gt;"",EURO!$C$55&lt;&gt;""),EURO!$B$55+IF(AND(EURO!$B$57&lt;&gt;"",EURO!$C$57&lt;&gt;"",EURO!$B$55=EURO!$C$55),EURO!$B$57,0),"")</f>
        <v>4</v>
      </c>
      <c r="G34" s="650">
        <f>IF(AND(EURO!$B$55&lt;&gt;"",EURO!$C$55&lt;&gt;""),EURO!$C$55+IF(AND(EURO!$B$57&lt;&gt;"",EURO!$C$57&lt;&gt;"",EURO!$B$55=EURO!$C$55),EURO!$C$57,0),"")</f>
        <v>5</v>
      </c>
      <c r="I34" s="644"/>
      <c r="J34" s="646" t="str">
        <f>IF(I34="","",VLOOKUP(I34,Sprache!$D$5:$E$63,2,0))</f>
        <v/>
      </c>
      <c r="K34" s="643"/>
      <c r="L34" s="646" t="str">
        <f>IF(K34="","",VLOOKUP(K34,Sprache!$D$5:$E$63,2,0))</f>
        <v/>
      </c>
      <c r="M34" s="627"/>
      <c r="N34" s="628"/>
      <c r="O34" s="628"/>
      <c r="P34" s="628"/>
      <c r="Q34" s="628">
        <f>COUNTIF(I$34:I$37,I34)+COUNTIF(K$34:K$37,I34)</f>
        <v>0</v>
      </c>
      <c r="R34" s="628">
        <f>COUNTIF(I$34:I$37,K34)+COUNTIF(K$34:K$37,K34)</f>
        <v>0</v>
      </c>
      <c r="S34" s="629"/>
      <c r="T34" s="607" t="str">
        <f>IF(OR(I34&lt;&gt;"",K34&lt;&gt;""),IF(Q34&lt;&gt;1,0,COUNTIF($B$34:$B$37,I34)+COUNTIF($D$34:$D$37,I34))+IF(R34&lt;&gt;1,0,COUNTIF($B$34:$B$37,K34)+COUNTIF($D$34:$D$37,K34)),"")</f>
        <v/>
      </c>
      <c r="V34" s="644"/>
      <c r="W34" s="646" t="str">
        <f>IF(V34="","",VLOOKUP(V34,Sprache!$D$5:$E$63,2,0))</f>
        <v/>
      </c>
      <c r="X34" s="643"/>
      <c r="Y34" s="646" t="str">
        <f>IF(X34="","",VLOOKUP(X34,Sprache!$D$5:$E$63,2,0))</f>
        <v/>
      </c>
      <c r="Z34" s="627"/>
      <c r="AA34" s="628"/>
      <c r="AB34" s="628"/>
      <c r="AC34" s="628"/>
      <c r="AD34" s="628">
        <f>COUNTIF(V$34:V$37,V34)+COUNTIF(X$34:X$37,V34)</f>
        <v>0</v>
      </c>
      <c r="AE34" s="628">
        <f>COUNTIF(V$34:V$37,X34)+COUNTIF(X$34:X$37,X34)</f>
        <v>0</v>
      </c>
      <c r="AF34" s="629"/>
      <c r="AG34" s="607" t="str">
        <f>IF(OR(V34&lt;&gt;"",X34&lt;&gt;""),IF(AD34&lt;&gt;1,0,COUNTIF($B$34:$B$37,V34)+COUNTIF($D$34:$D$37,V34))+IF(AE34&lt;&gt;1,0,COUNTIF($B$34:$B$37,X34)+COUNTIF($D$34:$D$37,X34)),"")</f>
        <v/>
      </c>
      <c r="AI34" s="644"/>
      <c r="AJ34" s="646" t="str">
        <f>IF(AI34="","",VLOOKUP(AI34,Sprache!$D$5:$E$63,2,0))</f>
        <v/>
      </c>
      <c r="AK34" s="643"/>
      <c r="AL34" s="646" t="str">
        <f>IF(AK34="","",VLOOKUP(AK34,Sprache!$D$5:$E$63,2,0))</f>
        <v/>
      </c>
      <c r="AM34" s="627"/>
      <c r="AN34" s="628"/>
      <c r="AO34" s="628"/>
      <c r="AP34" s="628"/>
      <c r="AQ34" s="628">
        <f>COUNTIF(AI$34:AI$37,AI34)+COUNTIF(AK$34:AK$37,AI34)</f>
        <v>0</v>
      </c>
      <c r="AR34" s="628">
        <f>COUNTIF(AI$34:AI$37,AK34)+COUNTIF(AK$34:AK$37,AK34)</f>
        <v>0</v>
      </c>
      <c r="AS34" s="629"/>
      <c r="AT34" s="607" t="str">
        <f>IF(OR(AI34&lt;&gt;"",AK34&lt;&gt;""),IF(AQ34&lt;&gt;1,0,COUNTIF($B$34:$B$37,AI34)+COUNTIF($D$34:$D$37,AI34))+IF(AR34&lt;&gt;1,0,COUNTIF($B$34:$B$37,AK34)+COUNTIF($D$34:$D$37,AK34)),"")</f>
        <v/>
      </c>
      <c r="AV34" s="644"/>
      <c r="AW34" s="646" t="str">
        <f>IF(AV34="","",VLOOKUP(AV34,Sprache!$D$5:$E$63,2,0))</f>
        <v/>
      </c>
      <c r="AX34" s="643"/>
      <c r="AY34" s="646" t="str">
        <f>IF(AX34="","",VLOOKUP(AX34,Sprache!$D$5:$E$63,2,0))</f>
        <v/>
      </c>
      <c r="AZ34" s="627"/>
      <c r="BA34" s="628"/>
      <c r="BB34" s="628"/>
      <c r="BC34" s="628"/>
      <c r="BD34" s="628">
        <f>COUNTIF(AV$34:AV$37,AV34)+COUNTIF(AX$34:AX$37,AV34)</f>
        <v>0</v>
      </c>
      <c r="BE34" s="628">
        <f>COUNTIF(AV$34:AV$37,AX34)+COUNTIF(AX$34:AX$37,AX34)</f>
        <v>0</v>
      </c>
      <c r="BF34" s="629"/>
      <c r="BG34" s="607" t="str">
        <f>IF(OR(AV34&lt;&gt;"",AX34&lt;&gt;""),IF(BD34&lt;&gt;1,0,COUNTIF($B$34:$B$37,AV34)+COUNTIF($D$34:$D$37,AV34))+IF(BE34&lt;&gt;1,0,COUNTIF($B$34:$B$37,AX34)+COUNTIF($D$34:$D$37,AX34)),"")</f>
        <v/>
      </c>
      <c r="BI34" s="644"/>
      <c r="BJ34" s="646" t="str">
        <f>IF(BI34="","",VLOOKUP(BI34,Sprache!$D$5:$E$63,2,0))</f>
        <v/>
      </c>
      <c r="BK34" s="643"/>
      <c r="BL34" s="646" t="str">
        <f>IF(BK34="","",VLOOKUP(BK34,Sprache!$D$5:$E$63,2,0))</f>
        <v/>
      </c>
      <c r="BM34" s="627"/>
      <c r="BN34" s="628"/>
      <c r="BO34" s="628"/>
      <c r="BP34" s="628"/>
      <c r="BQ34" s="628">
        <f>COUNTIF(BI$34:BI$37,BI34)+COUNTIF(BK$34:BK$37,BI34)</f>
        <v>0</v>
      </c>
      <c r="BR34" s="628">
        <f>COUNTIF(BI$34:BI$37,BK34)+COUNTIF(BK$34:BK$37,BK34)</f>
        <v>0</v>
      </c>
      <c r="BS34" s="629"/>
      <c r="BT34" s="607" t="str">
        <f>IF(OR(BI34&lt;&gt;"",BK34&lt;&gt;""),IF(BQ34&lt;&gt;1,0,COUNTIF($B$34:$B$37,BI34)+COUNTIF($D$34:$D$37,BI34))+IF(BR34&lt;&gt;1,0,COUNTIF($B$34:$B$37,BK34)+COUNTIF($D$34:$D$37,BK34)),"")</f>
        <v/>
      </c>
      <c r="BV34" s="644"/>
      <c r="BW34" s="646" t="str">
        <f>IF(BV34="","",VLOOKUP(BV34,Sprache!$D$5:$E$63,2,0))</f>
        <v/>
      </c>
      <c r="BX34" s="643"/>
      <c r="BY34" s="646" t="str">
        <f>IF(BX34="","",VLOOKUP(BX34,Sprache!$D$5:$E$63,2,0))</f>
        <v/>
      </c>
      <c r="BZ34" s="627"/>
      <c r="CA34" s="628"/>
      <c r="CB34" s="628"/>
      <c r="CC34" s="628"/>
      <c r="CD34" s="628">
        <f>COUNTIF(BV$34:BV$37,BV34)+COUNTIF(BX$34:BX$37,BV34)</f>
        <v>0</v>
      </c>
      <c r="CE34" s="628">
        <f>COUNTIF(BV$34:BV$37,BX34)+COUNTIF(BX$34:BX$37,BX34)</f>
        <v>0</v>
      </c>
      <c r="CF34" s="629"/>
      <c r="CG34" s="607" t="str">
        <f>IF(OR(BV34&lt;&gt;"",BX34&lt;&gt;""),IF(CD34&lt;&gt;1,0,COUNTIF($B$34:$B$37,BV34)+COUNTIF($D$34:$D$37,BV34))+IF(CE34&lt;&gt;1,0,COUNTIF($B$34:$B$37,BX34)+COUNTIF($D$34:$D$37,BX34)),"")</f>
        <v/>
      </c>
      <c r="CI34" s="644"/>
      <c r="CJ34" s="646" t="str">
        <f>IF(CI34="","",VLOOKUP(CI34,Sprache!$D$5:$E$63,2,0))</f>
        <v/>
      </c>
      <c r="CK34" s="643"/>
      <c r="CL34" s="646" t="str">
        <f>IF(CK34="","",VLOOKUP(CK34,Sprache!$D$5:$E$63,2,0))</f>
        <v/>
      </c>
      <c r="CM34" s="627"/>
      <c r="CN34" s="628"/>
      <c r="CO34" s="628"/>
      <c r="CP34" s="628"/>
      <c r="CQ34" s="628">
        <f>COUNTIF(CI$34:CI$37,CI34)+COUNTIF(CK$34:CK$37,CI34)</f>
        <v>0</v>
      </c>
      <c r="CR34" s="628">
        <f>COUNTIF(CI$34:CI$37,CK34)+COUNTIF(CK$34:CK$37,CK34)</f>
        <v>0</v>
      </c>
      <c r="CS34" s="629"/>
      <c r="CT34" s="607" t="str">
        <f>IF(OR(CI34&lt;&gt;"",CK34&lt;&gt;""),IF(CQ34&lt;&gt;1,0,COUNTIF($B$34:$B$37,CI34)+COUNTIF($D$34:$D$37,CI34))+IF(CR34&lt;&gt;1,0,COUNTIF($B$34:$B$37,CK34)+COUNTIF($D$34:$D$37,CK34)),"")</f>
        <v/>
      </c>
      <c r="CV34" s="644"/>
      <c r="CW34" s="646" t="str">
        <f>IF(CV34="","",VLOOKUP(CV34,Sprache!$D$5:$E$63,2,0))</f>
        <v/>
      </c>
      <c r="CX34" s="643"/>
      <c r="CY34" s="646" t="str">
        <f>IF(CX34="","",VLOOKUP(CX34,Sprache!$D$5:$E$63,2,0))</f>
        <v/>
      </c>
      <c r="CZ34" s="627"/>
      <c r="DA34" s="628"/>
      <c r="DB34" s="628"/>
      <c r="DC34" s="628"/>
      <c r="DD34" s="628">
        <f>COUNTIF(CV$34:CV$37,CV34)+COUNTIF(CX$34:CX$37,CV34)</f>
        <v>0</v>
      </c>
      <c r="DE34" s="628">
        <f>COUNTIF(CV$34:CV$37,CX34)+COUNTIF(CX$34:CX$37,CX34)</f>
        <v>0</v>
      </c>
      <c r="DF34" s="629"/>
      <c r="DG34" s="607" t="str">
        <f>IF(OR(CV34&lt;&gt;"",CX34&lt;&gt;""),IF(DD34&lt;&gt;1,0,COUNTIF($B$34:$B$37,CV34)+COUNTIF($D$34:$D$37,CV34))+IF(DE34&lt;&gt;1,0,COUNTIF($B$34:$B$37,CX34)+COUNTIF($D$34:$D$37,CX34)),"")</f>
        <v/>
      </c>
      <c r="DI34" s="644"/>
      <c r="DJ34" s="646" t="str">
        <f>IF(DI34="","",VLOOKUP(DI34,Sprache!$D$5:$E$63,2,0))</f>
        <v/>
      </c>
      <c r="DK34" s="643"/>
      <c r="DL34" s="646" t="str">
        <f>IF(DK34="","",VLOOKUP(DK34,Sprache!$D$5:$E$63,2,0))</f>
        <v/>
      </c>
      <c r="DM34" s="627"/>
      <c r="DN34" s="628"/>
      <c r="DO34" s="628"/>
      <c r="DP34" s="628"/>
      <c r="DQ34" s="628">
        <f>COUNTIF(DI$34:DI$37,DI34)+COUNTIF(DK$34:DK$37,DI34)</f>
        <v>0</v>
      </c>
      <c r="DR34" s="628">
        <f>COUNTIF(DI$34:DI$37,DK34)+COUNTIF(DK$34:DK$37,DK34)</f>
        <v>0</v>
      </c>
      <c r="DS34" s="629"/>
      <c r="DT34" s="607" t="str">
        <f>IF(OR(DI34&lt;&gt;"",DK34&lt;&gt;""),IF(DQ34&lt;&gt;1,0,COUNTIF($B$34:$B$37,DI34)+COUNTIF($D$34:$D$37,DI34))+IF(DR34&lt;&gt;1,0,COUNTIF($B$34:$B$37,DK34)+COUNTIF($D$34:$D$37,DK34)),"")</f>
        <v/>
      </c>
      <c r="DV34" s="644"/>
      <c r="DW34" s="646" t="str">
        <f>IF(DV34="","",VLOOKUP(DV34,Sprache!$D$5:$E$63,2,0))</f>
        <v/>
      </c>
      <c r="DX34" s="643"/>
      <c r="DY34" s="646" t="str">
        <f>IF(DX34="","",VLOOKUP(DX34,Sprache!$D$5:$E$63,2,0))</f>
        <v/>
      </c>
      <c r="DZ34" s="627"/>
      <c r="EA34" s="628"/>
      <c r="EB34" s="628"/>
      <c r="EC34" s="628"/>
      <c r="ED34" s="628">
        <f>COUNTIF(DV$34:DV$37,DV34)+COUNTIF(DX$34:DX$37,DV34)</f>
        <v>0</v>
      </c>
      <c r="EE34" s="628">
        <f>COUNTIF(DV$34:DV$37,DX34)+COUNTIF(DX$34:DX$37,DX34)</f>
        <v>0</v>
      </c>
      <c r="EF34" s="629"/>
      <c r="EG34" s="607" t="str">
        <f>IF(OR(DV34&lt;&gt;"",DX34&lt;&gt;""),IF(ED34&lt;&gt;1,0,COUNTIF($B$34:$B$37,DV34)+COUNTIF($D$34:$D$37,DV34))+IF(EE34&lt;&gt;1,0,COUNTIF($B$34:$B$37,DX34)+COUNTIF($D$34:$D$37,DX34)),"")</f>
        <v/>
      </c>
      <c r="EI34" s="644"/>
      <c r="EJ34" s="646" t="str">
        <f>IF(EI34="","",VLOOKUP(EI34,Sprache!$D$5:$E$63,2,0))</f>
        <v/>
      </c>
      <c r="EK34" s="643"/>
      <c r="EL34" s="646" t="str">
        <f>IF(EK34="","",VLOOKUP(EK34,Sprache!$D$5:$E$63,2,0))</f>
        <v/>
      </c>
      <c r="EM34" s="627"/>
      <c r="EN34" s="628"/>
      <c r="EO34" s="628"/>
      <c r="EP34" s="628"/>
      <c r="EQ34" s="628">
        <f>COUNTIF(EI$34:EI$37,EI34)+COUNTIF(EK$34:EK$37,EI34)</f>
        <v>0</v>
      </c>
      <c r="ER34" s="628">
        <f>COUNTIF(EI$34:EI$37,EK34)+COUNTIF(EK$34:EK$37,EK34)</f>
        <v>0</v>
      </c>
      <c r="ES34" s="629"/>
      <c r="ET34" s="607" t="str">
        <f>IF(OR(EI34&lt;&gt;"",EK34&lt;&gt;""),IF(EQ34&lt;&gt;1,0,COUNTIF($B$34:$B$37,EI34)+COUNTIF($D$34:$D$37,EI34))+IF(ER34&lt;&gt;1,0,COUNTIF($B$34:$B$37,EK34)+COUNTIF($D$34:$D$37,EK34)),"")</f>
        <v/>
      </c>
      <c r="EV34" s="644"/>
      <c r="EW34" s="646" t="str">
        <f>IF(EV34="","",VLOOKUP(EV34,Sprache!$D$5:$E$63,2,0))</f>
        <v/>
      </c>
      <c r="EX34" s="643"/>
      <c r="EY34" s="646" t="str">
        <f>IF(EX34="","",VLOOKUP(EX34,Sprache!$D$5:$E$63,2,0))</f>
        <v/>
      </c>
      <c r="EZ34" s="627"/>
      <c r="FA34" s="628"/>
      <c r="FB34" s="628"/>
      <c r="FC34" s="628"/>
      <c r="FD34" s="628">
        <f>COUNTIF(EV$34:EV$37,EV34)+COUNTIF(EX$34:EX$37,EV34)</f>
        <v>0</v>
      </c>
      <c r="FE34" s="628">
        <f>COUNTIF(EV$34:EV$37,EX34)+COUNTIF(EX$34:EX$37,EX34)</f>
        <v>0</v>
      </c>
      <c r="FF34" s="629"/>
      <c r="FG34" s="607" t="str">
        <f>IF(OR(EV34&lt;&gt;"",EX34&lt;&gt;""),IF(FD34&lt;&gt;1,0,COUNTIF($B$34:$B$37,EV34)+COUNTIF($D$34:$D$37,EV34))+IF(FE34&lt;&gt;1,0,COUNTIF($B$34:$B$37,EX34)+COUNTIF($D$34:$D$37,EX34)),"")</f>
        <v/>
      </c>
      <c r="FI34" s="644"/>
      <c r="FJ34" s="646" t="str">
        <f>IF(FI34="","",VLOOKUP(FI34,Sprache!$D$5:$E$63,2,0))</f>
        <v/>
      </c>
      <c r="FK34" s="643"/>
      <c r="FL34" s="646" t="str">
        <f>IF(FK34="","",VLOOKUP(FK34,Sprache!$D$5:$E$63,2,0))</f>
        <v/>
      </c>
      <c r="FM34" s="627"/>
      <c r="FN34" s="628"/>
      <c r="FO34" s="628"/>
      <c r="FP34" s="628"/>
      <c r="FQ34" s="628">
        <f>COUNTIF(FI$34:FI$37,FI34)+COUNTIF(FK$34:FK$37,FI34)</f>
        <v>0</v>
      </c>
      <c r="FR34" s="628">
        <f>COUNTIF(FI$34:FI$37,FK34)+COUNTIF(FK$34:FK$37,FK34)</f>
        <v>0</v>
      </c>
      <c r="FS34" s="629"/>
      <c r="FT34" s="607" t="str">
        <f>IF(OR(FI34&lt;&gt;"",FK34&lt;&gt;""),IF(FQ34&lt;&gt;1,0,COUNTIF($B$34:$B$37,FI34)+COUNTIF($D$34:$D$37,FI34))+IF(FR34&lt;&gt;1,0,COUNTIF($B$34:$B$37,FK34)+COUNTIF($D$34:$D$37,FK34)),"")</f>
        <v/>
      </c>
      <c r="FV34" s="644"/>
      <c r="FW34" s="646" t="str">
        <f>IF(FV34="","",VLOOKUP(FV34,Sprache!$D$5:$E$63,2,0))</f>
        <v/>
      </c>
      <c r="FX34" s="643"/>
      <c r="FY34" s="646" t="str">
        <f>IF(FX34="","",VLOOKUP(FX34,Sprache!$D$5:$E$63,2,0))</f>
        <v/>
      </c>
      <c r="FZ34" s="627"/>
      <c r="GA34" s="628"/>
      <c r="GB34" s="628"/>
      <c r="GC34" s="628"/>
      <c r="GD34" s="628">
        <f>COUNTIF(FV$34:FV$37,FV34)+COUNTIF(FX$34:FX$37,FV34)</f>
        <v>0</v>
      </c>
      <c r="GE34" s="628">
        <f>COUNTIF(FV$34:FV$37,FX34)+COUNTIF(FX$34:FX$37,FX34)</f>
        <v>0</v>
      </c>
      <c r="GF34" s="629"/>
      <c r="GG34" s="607" t="str">
        <f>IF(OR(FV34&lt;&gt;"",FX34&lt;&gt;""),IF(GD34&lt;&gt;1,0,COUNTIF($B$34:$B$37,FV34)+COUNTIF($D$34:$D$37,FV34))+IF(GE34&lt;&gt;1,0,COUNTIF($B$34:$B$37,FX34)+COUNTIF($D$34:$D$37,FX34)),"")</f>
        <v/>
      </c>
      <c r="GI34" s="644"/>
      <c r="GJ34" s="646" t="str">
        <f>IF(GI34="","",VLOOKUP(GI34,Sprache!$D$5:$E$63,2,0))</f>
        <v/>
      </c>
      <c r="GK34" s="643"/>
      <c r="GL34" s="646" t="str">
        <f>IF(GK34="","",VLOOKUP(GK34,Sprache!$D$5:$E$63,2,0))</f>
        <v/>
      </c>
      <c r="GM34" s="627"/>
      <c r="GN34" s="628"/>
      <c r="GO34" s="628"/>
      <c r="GP34" s="628"/>
      <c r="GQ34" s="628">
        <f>COUNTIF(GI$34:GI$37,GI34)+COUNTIF(GK$34:GK$37,GI34)</f>
        <v>0</v>
      </c>
      <c r="GR34" s="628">
        <f>COUNTIF(GI$34:GI$37,GK34)+COUNTIF(GK$34:GK$37,GK34)</f>
        <v>0</v>
      </c>
      <c r="GS34" s="629"/>
      <c r="GT34" s="607" t="str">
        <f>IF(OR(GI34&lt;&gt;"",GK34&lt;&gt;""),IF(GQ34&lt;&gt;1,0,COUNTIF($B$34:$B$37,GI34)+COUNTIF($D$34:$D$37,GI34))+IF(GR34&lt;&gt;1,0,COUNTIF($B$34:$B$37,GK34)+COUNTIF($D$34:$D$37,GK34)),"")</f>
        <v/>
      </c>
      <c r="GV34" s="644"/>
      <c r="GW34" s="646" t="str">
        <f>IF(GV34="","",VLOOKUP(GV34,Sprache!$D$5:$E$63,2,0))</f>
        <v/>
      </c>
      <c r="GX34" s="643"/>
      <c r="GY34" s="646" t="str">
        <f>IF(GX34="","",VLOOKUP(GX34,Sprache!$D$5:$E$63,2,0))</f>
        <v/>
      </c>
      <c r="GZ34" s="627"/>
      <c r="HA34" s="628"/>
      <c r="HB34" s="628"/>
      <c r="HC34" s="628"/>
      <c r="HD34" s="628">
        <f>COUNTIF(GV$34:GV$37,GV34)+COUNTIF(GX$34:GX$37,GV34)</f>
        <v>0</v>
      </c>
      <c r="HE34" s="628">
        <f>COUNTIF(GV$34:GV$37,GX34)+COUNTIF(GX$34:GX$37,GX34)</f>
        <v>0</v>
      </c>
      <c r="HF34" s="629"/>
      <c r="HG34" s="607" t="str">
        <f>IF(OR(GV34&lt;&gt;"",GX34&lt;&gt;""),IF(HD34&lt;&gt;1,0,COUNTIF($B$34:$B$37,GV34)+COUNTIF($D$34:$D$37,GV34))+IF(HE34&lt;&gt;1,0,COUNTIF($B$34:$B$37,GX34)+COUNTIF($D$34:$D$37,GX34)),"")</f>
        <v/>
      </c>
      <c r="HI34" s="644"/>
      <c r="HJ34" s="646" t="str">
        <f>IF(HI34="","",VLOOKUP(HI34,Sprache!$D$5:$E$63,2,0))</f>
        <v/>
      </c>
      <c r="HK34" s="643"/>
      <c r="HL34" s="646" t="str">
        <f>IF(HK34="","",VLOOKUP(HK34,Sprache!$D$5:$E$63,2,0))</f>
        <v/>
      </c>
      <c r="HM34" s="627"/>
      <c r="HN34" s="628"/>
      <c r="HO34" s="628"/>
      <c r="HP34" s="628"/>
      <c r="HQ34" s="628">
        <f>COUNTIF(HI$34:HI$37,HI34)+COUNTIF(HK$34:HK$37,HI34)</f>
        <v>0</v>
      </c>
      <c r="HR34" s="628">
        <f>COUNTIF(HI$34:HI$37,HK34)+COUNTIF(HK$34:HK$37,HK34)</f>
        <v>0</v>
      </c>
      <c r="HS34" s="629"/>
      <c r="HT34" s="607" t="str">
        <f>IF(OR(HI34&lt;&gt;"",HK34&lt;&gt;""),IF(HQ34&lt;&gt;1,0,COUNTIF($B$34:$B$37,HI34)+COUNTIF($D$34:$D$37,HI34))+IF(HR34&lt;&gt;1,0,COUNTIF($B$34:$B$37,HK34)+COUNTIF($D$34:$D$37,HK34)),"")</f>
        <v/>
      </c>
      <c r="HV34" s="644"/>
      <c r="HW34" s="646" t="str">
        <f>IF(HV34="","",VLOOKUP(HV34,Sprache!$D$5:$E$63,2,0))</f>
        <v/>
      </c>
      <c r="HX34" s="643"/>
      <c r="HY34" s="646" t="str">
        <f>IF(HX34="","",VLOOKUP(HX34,Sprache!$D$5:$E$63,2,0))</f>
        <v/>
      </c>
      <c r="HZ34" s="627"/>
      <c r="IA34" s="628"/>
      <c r="IB34" s="628"/>
      <c r="IC34" s="628"/>
      <c r="ID34" s="628">
        <f>COUNTIF(HV$34:HV$37,HV34)+COUNTIF(HX$34:HX$37,HV34)</f>
        <v>0</v>
      </c>
      <c r="IE34" s="628">
        <f>COUNTIF(HV$34:HV$37,HX34)+COUNTIF(HX$34:HX$37,HX34)</f>
        <v>0</v>
      </c>
      <c r="IF34" s="629"/>
      <c r="IG34" s="607" t="str">
        <f>IF(OR(HV34&lt;&gt;"",HX34&lt;&gt;""),IF(ID34&lt;&gt;1,0,COUNTIF($B$34:$B$37,HV34)+COUNTIF($D$34:$D$37,HV34))+IF(IE34&lt;&gt;1,0,COUNTIF($B$34:$B$37,HX34)+COUNTIF($D$34:$D$37,HX34)),"")</f>
        <v/>
      </c>
      <c r="II34" s="644"/>
      <c r="IJ34" s="646" t="str">
        <f>IF(II34="","",VLOOKUP(II34,Sprache!$D$5:$E$63,2,0))</f>
        <v/>
      </c>
      <c r="IK34" s="643"/>
      <c r="IL34" s="646" t="str">
        <f>IF(IK34="","",VLOOKUP(IK34,Sprache!$D$5:$E$63,2,0))</f>
        <v/>
      </c>
      <c r="IM34" s="627"/>
      <c r="IN34" s="628"/>
      <c r="IO34" s="628"/>
      <c r="IP34" s="628"/>
      <c r="IQ34" s="628">
        <f>COUNTIF(II$34:II$37,II34)+COUNTIF(IK$34:IK$37,II34)</f>
        <v>0</v>
      </c>
      <c r="IR34" s="628">
        <f>COUNTIF(II$34:II$37,IK34)+COUNTIF(IK$34:IK$37,IK34)</f>
        <v>0</v>
      </c>
      <c r="IS34" s="629"/>
      <c r="IT34" s="607" t="str">
        <f>IF(OR(II34&lt;&gt;"",IK34&lt;&gt;""),IF(IQ34&lt;&gt;1,0,COUNTIF($B$34:$B$37,II34)+COUNTIF($D$34:$D$37,II34))+IF(IR34&lt;&gt;1,0,COUNTIF($B$34:$B$37,IK34)+COUNTIF($D$34:$D$37,IK34)),"")</f>
        <v/>
      </c>
      <c r="IV34" s="644"/>
      <c r="IW34" s="646" t="str">
        <f>IF(IV34="","",VLOOKUP(IV34,Sprache!$D$5:$E$63,2,0))</f>
        <v/>
      </c>
      <c r="IX34" s="643"/>
      <c r="IY34" s="646" t="str">
        <f>IF(IX34="","",VLOOKUP(IX34,Sprache!$D$5:$E$63,2,0))</f>
        <v/>
      </c>
      <c r="IZ34" s="627"/>
      <c r="JA34" s="628"/>
      <c r="JB34" s="628"/>
      <c r="JC34" s="628"/>
      <c r="JD34" s="628">
        <f>COUNTIF(IV$34:IV$37,IV34)+COUNTIF(IX$34:IX$37,IV34)</f>
        <v>0</v>
      </c>
      <c r="JE34" s="628">
        <f>COUNTIF(IV$34:IV$37,IX34)+COUNTIF(IX$34:IX$37,IX34)</f>
        <v>0</v>
      </c>
      <c r="JF34" s="629"/>
      <c r="JG34" s="607" t="str">
        <f>IF(OR(IV34&lt;&gt;"",IX34&lt;&gt;""),IF(JD34&lt;&gt;1,0,COUNTIF($B$34:$B$37,IV34)+COUNTIF($D$34:$D$37,IV34))+IF(JE34&lt;&gt;1,0,COUNTIF($B$34:$B$37,IX34)+COUNTIF($D$34:$D$37,IX34)),"")</f>
        <v/>
      </c>
      <c r="JI34" s="644"/>
      <c r="JJ34" s="646" t="str">
        <f>IF(JI34="","",VLOOKUP(JI34,Sprache!$D$5:$E$63,2,0))</f>
        <v/>
      </c>
      <c r="JK34" s="643"/>
      <c r="JL34" s="646" t="str">
        <f>IF(JK34="","",VLOOKUP(JK34,Sprache!$D$5:$E$63,2,0))</f>
        <v/>
      </c>
      <c r="JM34" s="627"/>
      <c r="JN34" s="628"/>
      <c r="JO34" s="628"/>
      <c r="JP34" s="628"/>
      <c r="JQ34" s="628">
        <f>COUNTIF(JI$34:JI$37,JI34)+COUNTIF(JK$34:JK$37,JI34)</f>
        <v>0</v>
      </c>
      <c r="JR34" s="628">
        <f>COUNTIF(JI$34:JI$37,JK34)+COUNTIF(JK$34:JK$37,JK34)</f>
        <v>0</v>
      </c>
      <c r="JS34" s="629"/>
      <c r="JT34" s="607" t="str">
        <f>IF(OR(JI34&lt;&gt;"",JK34&lt;&gt;""),IF(JQ34&lt;&gt;1,0,COUNTIF($B$34:$B$37,JI34)+COUNTIF($D$34:$D$37,JI34))+IF(JR34&lt;&gt;1,0,COUNTIF($B$34:$B$37,JK34)+COUNTIF($D$34:$D$37,JK34)),"")</f>
        <v/>
      </c>
      <c r="JV34" s="644"/>
      <c r="JW34" s="646" t="str">
        <f>IF(JV34="","",VLOOKUP(JV34,Sprache!$D$5:$E$63,2,0))</f>
        <v/>
      </c>
      <c r="JX34" s="643"/>
      <c r="JY34" s="646" t="str">
        <f>IF(JX34="","",VLOOKUP(JX34,Sprache!$D$5:$E$63,2,0))</f>
        <v/>
      </c>
      <c r="JZ34" s="627"/>
      <c r="KA34" s="628"/>
      <c r="KB34" s="628"/>
      <c r="KC34" s="628"/>
      <c r="KD34" s="628">
        <f>COUNTIF(JV$34:JV$37,JV34)+COUNTIF(JX$34:JX$37,JV34)</f>
        <v>0</v>
      </c>
      <c r="KE34" s="628">
        <f>COUNTIF(JV$34:JV$37,JX34)+COUNTIF(JX$34:JX$37,JX34)</f>
        <v>0</v>
      </c>
      <c r="KF34" s="629"/>
      <c r="KG34" s="607" t="str">
        <f>IF(OR(JV34&lt;&gt;"",JX34&lt;&gt;""),IF(KD34&lt;&gt;1,0,COUNTIF($B$34:$B$37,JV34)+COUNTIF($D$34:$D$37,JV34))+IF(KE34&lt;&gt;1,0,COUNTIF($B$34:$B$37,JX34)+COUNTIF($D$34:$D$37,JX34)),"")</f>
        <v/>
      </c>
      <c r="KI34" s="644"/>
      <c r="KJ34" s="646" t="str">
        <f>IF(KI34="","",VLOOKUP(KI34,Sprache!$D$5:$E$63,2,0))</f>
        <v/>
      </c>
      <c r="KK34" s="643"/>
      <c r="KL34" s="646" t="str">
        <f>IF(KK34="","",VLOOKUP(KK34,Sprache!$D$5:$E$63,2,0))</f>
        <v/>
      </c>
      <c r="KM34" s="627"/>
      <c r="KN34" s="628"/>
      <c r="KO34" s="628"/>
      <c r="KP34" s="628"/>
      <c r="KQ34" s="628">
        <f>COUNTIF(KI$34:KI$37,KI34)+COUNTIF(KK$34:KK$37,KI34)</f>
        <v>0</v>
      </c>
      <c r="KR34" s="628">
        <f>COUNTIF(KI$34:KI$37,KK34)+COUNTIF(KK$34:KK$37,KK34)</f>
        <v>0</v>
      </c>
      <c r="KS34" s="629"/>
      <c r="KT34" s="607" t="str">
        <f>IF(OR(KI34&lt;&gt;"",KK34&lt;&gt;""),IF(KQ34&lt;&gt;1,0,COUNTIF($B$34:$B$37,KI34)+COUNTIF($D$34:$D$37,KI34))+IF(KR34&lt;&gt;1,0,COUNTIF($B$34:$B$37,KK34)+COUNTIF($D$34:$D$37,KK34)),"")</f>
        <v/>
      </c>
      <c r="KV34" s="644"/>
      <c r="KW34" s="646" t="str">
        <f>IF(KV34="","",VLOOKUP(KV34,Sprache!$D$5:$E$63,2,0))</f>
        <v/>
      </c>
      <c r="KX34" s="643"/>
      <c r="KY34" s="646" t="str">
        <f>IF(KX34="","",VLOOKUP(KX34,Sprache!$D$5:$E$63,2,0))</f>
        <v/>
      </c>
      <c r="KZ34" s="627"/>
      <c r="LA34" s="628"/>
      <c r="LB34" s="628"/>
      <c r="LC34" s="628"/>
      <c r="LD34" s="628">
        <f>COUNTIF(KV$34:KV$37,KV34)+COUNTIF(KX$34:KX$37,KV34)</f>
        <v>0</v>
      </c>
      <c r="LE34" s="628">
        <f>COUNTIF(KV$34:KV$37,KX34)+COUNTIF(KX$34:KX$37,KX34)</f>
        <v>0</v>
      </c>
      <c r="LF34" s="629"/>
      <c r="LG34" s="607" t="str">
        <f>IF(OR(KV34&lt;&gt;"",KX34&lt;&gt;""),IF(LD34&lt;&gt;1,0,COUNTIF($B$34:$B$37,KV34)+COUNTIF($D$34:$D$37,KV34))+IF(LE34&lt;&gt;1,0,COUNTIF($B$34:$B$37,KX34)+COUNTIF($D$34:$D$37,KX34)),"")</f>
        <v/>
      </c>
      <c r="LI34" s="644"/>
      <c r="LJ34" s="646" t="str">
        <f>IF(LI34="","",VLOOKUP(LI34,Sprache!$D$5:$E$63,2,0))</f>
        <v/>
      </c>
      <c r="LK34" s="643"/>
      <c r="LL34" s="646" t="str">
        <f>IF(LK34="","",VLOOKUP(LK34,Sprache!$D$5:$E$63,2,0))</f>
        <v/>
      </c>
      <c r="LM34" s="627"/>
      <c r="LN34" s="628"/>
      <c r="LO34" s="628"/>
      <c r="LP34" s="628"/>
      <c r="LQ34" s="628">
        <f>COUNTIF(LI$34:LI$37,LI34)+COUNTIF(LK$34:LK$37,LI34)</f>
        <v>0</v>
      </c>
      <c r="LR34" s="628">
        <f>COUNTIF(LI$34:LI$37,LK34)+COUNTIF(LK$34:LK$37,LK34)</f>
        <v>0</v>
      </c>
      <c r="LS34" s="629"/>
      <c r="LT34" s="607" t="str">
        <f>IF(OR(LI34&lt;&gt;"",LK34&lt;&gt;""),IF(LQ34&lt;&gt;1,0,COUNTIF($B$34:$B$37,LI34)+COUNTIF($D$34:$D$37,LI34))+IF(LR34&lt;&gt;1,0,COUNTIF($B$34:$B$37,LK34)+COUNTIF($D$34:$D$37,LK34)),"")</f>
        <v/>
      </c>
      <c r="LV34" s="644"/>
      <c r="LW34" s="646" t="str">
        <f>IF(LV34="","",VLOOKUP(LV34,Sprache!$D$5:$E$63,2,0))</f>
        <v/>
      </c>
      <c r="LX34" s="643"/>
      <c r="LY34" s="646" t="str">
        <f>IF(LX34="","",VLOOKUP(LX34,Sprache!$D$5:$E$63,2,0))</f>
        <v/>
      </c>
      <c r="LZ34" s="627"/>
      <c r="MA34" s="628"/>
      <c r="MB34" s="628"/>
      <c r="MC34" s="628"/>
      <c r="MD34" s="628">
        <f>COUNTIF(LV$34:LV$37,LV34)+COUNTIF(LX$34:LX$37,LV34)</f>
        <v>0</v>
      </c>
      <c r="ME34" s="628">
        <f>COUNTIF(LV$34:LV$37,LX34)+COUNTIF(LX$34:LX$37,LX34)</f>
        <v>0</v>
      </c>
      <c r="MF34" s="629"/>
      <c r="MG34" s="607" t="str">
        <f>IF(OR(LV34&lt;&gt;"",LX34&lt;&gt;""),IF(MD34&lt;&gt;1,0,COUNTIF($B$34:$B$37,LV34)+COUNTIF($D$34:$D$37,LV34))+IF(ME34&lt;&gt;1,0,COUNTIF($B$34:$B$37,LX34)+COUNTIF($D$34:$D$37,LX34)),"")</f>
        <v/>
      </c>
    </row>
    <row r="35" spans="2:345" x14ac:dyDescent="0.25">
      <c r="B35" s="605">
        <f>IF(C35="","",INDEX(Groups!$C$7:$C$25,MATCH(C35,Groups!$D$7:$D$25,0)))</f>
        <v>26</v>
      </c>
      <c r="C35" s="646" t="str">
        <f>EURO!$E$54</f>
        <v>Norwegen</v>
      </c>
      <c r="D35" s="606">
        <f>IF(E35="","",INDEX(Groups!$C$7:$C$25,MATCH(E35,Groups!$D$7:$D$25,0)))</f>
        <v>2</v>
      </c>
      <c r="E35" s="646" t="str">
        <f>EURO!$F$54</f>
        <v>Italien</v>
      </c>
      <c r="F35" s="649">
        <f>IF(AND(EURO!$E$55&lt;&gt;"",EURO!$F$55&lt;&gt;""),EURO!$E$55+IF(AND(EURO!$E$57&lt;&gt;"",EURO!$F$57&lt;&gt;"",EURO!$E$55=EURO!$F$55),EURO!$E$57,0),"")</f>
        <v>1</v>
      </c>
      <c r="G35" s="650">
        <f>IF(AND(EURO!$E$55&lt;&gt;"",EURO!$F$55&lt;&gt;""),EURO!$F$55+IF(AND(EURO!$E$57&lt;&gt;"",EURO!$F$57&lt;&gt;"",EURO!$E$55=EURO!$F$55),EURO!$F$57,0),"")</f>
        <v>2</v>
      </c>
      <c r="I35" s="644"/>
      <c r="J35" s="646" t="str">
        <f>IF(I35="","",VLOOKUP(I35,Sprache!$D$5:$E$63,2,0))</f>
        <v/>
      </c>
      <c r="K35" s="643"/>
      <c r="L35" s="646" t="str">
        <f>IF(K35="","",VLOOKUP(K35,Sprache!$D$5:$E$63,2,0))</f>
        <v/>
      </c>
      <c r="M35" s="630"/>
      <c r="N35" s="631"/>
      <c r="O35" s="631"/>
      <c r="P35" s="631"/>
      <c r="Q35" s="631">
        <f>COUNTIF(I$34:I$37,I35)+COUNTIF(K$34:K$37,I35)</f>
        <v>0</v>
      </c>
      <c r="R35" s="631">
        <f>COUNTIF(I$34:I$37,K35)+COUNTIF(K$34:K$37,K35)</f>
        <v>0</v>
      </c>
      <c r="S35" s="632"/>
      <c r="T35" s="607" t="str">
        <f>IF(OR(I35&lt;&gt;"",K35&lt;&gt;""),IF(Q35&lt;&gt;1,0,COUNTIF($B$34:$B$37,I35)+COUNTIF($D$34:$D$37,I35))+IF(R35&lt;&gt;1,0,COUNTIF($B$34:$B$37,K35)+COUNTIF($D$34:$D$37,K35)),"")</f>
        <v/>
      </c>
      <c r="V35" s="644"/>
      <c r="W35" s="646" t="str">
        <f>IF(V35="","",VLOOKUP(V35,Sprache!$D$5:$E$63,2,0))</f>
        <v/>
      </c>
      <c r="X35" s="643"/>
      <c r="Y35" s="646" t="str">
        <f>IF(X35="","",VLOOKUP(X35,Sprache!$D$5:$E$63,2,0))</f>
        <v/>
      </c>
      <c r="Z35" s="630"/>
      <c r="AA35" s="631"/>
      <c r="AB35" s="631"/>
      <c r="AC35" s="631"/>
      <c r="AD35" s="631">
        <f>COUNTIF(V$34:V$37,V35)+COUNTIF(X$34:X$37,V35)</f>
        <v>0</v>
      </c>
      <c r="AE35" s="631">
        <f>COUNTIF(V$34:V$37,X35)+COUNTIF(X$34:X$37,X35)</f>
        <v>0</v>
      </c>
      <c r="AF35" s="632"/>
      <c r="AG35" s="607" t="str">
        <f>IF(OR(V35&lt;&gt;"",X35&lt;&gt;""),IF(AD35&lt;&gt;1,0,COUNTIF($B$34:$B$37,V35)+COUNTIF($D$34:$D$37,V35))+IF(AE35&lt;&gt;1,0,COUNTIF($B$34:$B$37,X35)+COUNTIF($D$34:$D$37,X35)),"")</f>
        <v/>
      </c>
      <c r="AI35" s="644"/>
      <c r="AJ35" s="646" t="str">
        <f>IF(AI35="","",VLOOKUP(AI35,Sprache!$D$5:$E$63,2,0))</f>
        <v/>
      </c>
      <c r="AK35" s="643"/>
      <c r="AL35" s="646" t="str">
        <f>IF(AK35="","",VLOOKUP(AK35,Sprache!$D$5:$E$63,2,0))</f>
        <v/>
      </c>
      <c r="AM35" s="630"/>
      <c r="AN35" s="631"/>
      <c r="AO35" s="631"/>
      <c r="AP35" s="631"/>
      <c r="AQ35" s="631">
        <f>COUNTIF(AI$34:AI$37,AI35)+COUNTIF(AK$34:AK$37,AI35)</f>
        <v>0</v>
      </c>
      <c r="AR35" s="631">
        <f>COUNTIF(AI$34:AI$37,AK35)+COUNTIF(AK$34:AK$37,AK35)</f>
        <v>0</v>
      </c>
      <c r="AS35" s="632"/>
      <c r="AT35" s="607" t="str">
        <f>IF(OR(AI35&lt;&gt;"",AK35&lt;&gt;""),IF(AQ35&lt;&gt;1,0,COUNTIF($B$34:$B$37,AI35)+COUNTIF($D$34:$D$37,AI35))+IF(AR35&lt;&gt;1,0,COUNTIF($B$34:$B$37,AK35)+COUNTIF($D$34:$D$37,AK35)),"")</f>
        <v/>
      </c>
      <c r="AV35" s="644"/>
      <c r="AW35" s="646" t="str">
        <f>IF(AV35="","",VLOOKUP(AV35,Sprache!$D$5:$E$63,2,0))</f>
        <v/>
      </c>
      <c r="AX35" s="643"/>
      <c r="AY35" s="646" t="str">
        <f>IF(AX35="","",VLOOKUP(AX35,Sprache!$D$5:$E$63,2,0))</f>
        <v/>
      </c>
      <c r="AZ35" s="630"/>
      <c r="BA35" s="631"/>
      <c r="BB35" s="631"/>
      <c r="BC35" s="631"/>
      <c r="BD35" s="631">
        <f>COUNTIF(AV$34:AV$37,AV35)+COUNTIF(AX$34:AX$37,AV35)</f>
        <v>0</v>
      </c>
      <c r="BE35" s="631">
        <f>COUNTIF(AV$34:AV$37,AX35)+COUNTIF(AX$34:AX$37,AX35)</f>
        <v>0</v>
      </c>
      <c r="BF35" s="632"/>
      <c r="BG35" s="607" t="str">
        <f>IF(OR(AV35&lt;&gt;"",AX35&lt;&gt;""),IF(BD35&lt;&gt;1,0,COUNTIF($B$34:$B$37,AV35)+COUNTIF($D$34:$D$37,AV35))+IF(BE35&lt;&gt;1,0,COUNTIF($B$34:$B$37,AX35)+COUNTIF($D$34:$D$37,AX35)),"")</f>
        <v/>
      </c>
      <c r="BI35" s="644"/>
      <c r="BJ35" s="646" t="str">
        <f>IF(BI35="","",VLOOKUP(BI35,Sprache!$D$5:$E$63,2,0))</f>
        <v/>
      </c>
      <c r="BK35" s="643"/>
      <c r="BL35" s="646" t="str">
        <f>IF(BK35="","",VLOOKUP(BK35,Sprache!$D$5:$E$63,2,0))</f>
        <v/>
      </c>
      <c r="BM35" s="630"/>
      <c r="BN35" s="631"/>
      <c r="BO35" s="631"/>
      <c r="BP35" s="631"/>
      <c r="BQ35" s="631">
        <f>COUNTIF(BI$34:BI$37,BI35)+COUNTIF(BK$34:BK$37,BI35)</f>
        <v>0</v>
      </c>
      <c r="BR35" s="631">
        <f>COUNTIF(BI$34:BI$37,BK35)+COUNTIF(BK$34:BK$37,BK35)</f>
        <v>0</v>
      </c>
      <c r="BS35" s="632"/>
      <c r="BT35" s="607" t="str">
        <f>IF(OR(BI35&lt;&gt;"",BK35&lt;&gt;""),IF(BQ35&lt;&gt;1,0,COUNTIF($B$34:$B$37,BI35)+COUNTIF($D$34:$D$37,BI35))+IF(BR35&lt;&gt;1,0,COUNTIF($B$34:$B$37,BK35)+COUNTIF($D$34:$D$37,BK35)),"")</f>
        <v/>
      </c>
      <c r="BV35" s="644"/>
      <c r="BW35" s="646" t="str">
        <f>IF(BV35="","",VLOOKUP(BV35,Sprache!$D$5:$E$63,2,0))</f>
        <v/>
      </c>
      <c r="BX35" s="643"/>
      <c r="BY35" s="646" t="str">
        <f>IF(BX35="","",VLOOKUP(BX35,Sprache!$D$5:$E$63,2,0))</f>
        <v/>
      </c>
      <c r="BZ35" s="630"/>
      <c r="CA35" s="631"/>
      <c r="CB35" s="631"/>
      <c r="CC35" s="631"/>
      <c r="CD35" s="631">
        <f>COUNTIF(BV$34:BV$37,BV35)+COUNTIF(BX$34:BX$37,BV35)</f>
        <v>0</v>
      </c>
      <c r="CE35" s="631">
        <f>COUNTIF(BV$34:BV$37,BX35)+COUNTIF(BX$34:BX$37,BX35)</f>
        <v>0</v>
      </c>
      <c r="CF35" s="632"/>
      <c r="CG35" s="607" t="str">
        <f>IF(OR(BV35&lt;&gt;"",BX35&lt;&gt;""),IF(CD35&lt;&gt;1,0,COUNTIF($B$34:$B$37,BV35)+COUNTIF($D$34:$D$37,BV35))+IF(CE35&lt;&gt;1,0,COUNTIF($B$34:$B$37,BX35)+COUNTIF($D$34:$D$37,BX35)),"")</f>
        <v/>
      </c>
      <c r="CI35" s="644"/>
      <c r="CJ35" s="646" t="str">
        <f>IF(CI35="","",VLOOKUP(CI35,Sprache!$D$5:$E$63,2,0))</f>
        <v/>
      </c>
      <c r="CK35" s="643"/>
      <c r="CL35" s="646" t="str">
        <f>IF(CK35="","",VLOOKUP(CK35,Sprache!$D$5:$E$63,2,0))</f>
        <v/>
      </c>
      <c r="CM35" s="630"/>
      <c r="CN35" s="631"/>
      <c r="CO35" s="631"/>
      <c r="CP35" s="631"/>
      <c r="CQ35" s="631">
        <f>COUNTIF(CI$34:CI$37,CI35)+COUNTIF(CK$34:CK$37,CI35)</f>
        <v>0</v>
      </c>
      <c r="CR35" s="631">
        <f>COUNTIF(CI$34:CI$37,CK35)+COUNTIF(CK$34:CK$37,CK35)</f>
        <v>0</v>
      </c>
      <c r="CS35" s="632"/>
      <c r="CT35" s="607" t="str">
        <f>IF(OR(CI35&lt;&gt;"",CK35&lt;&gt;""),IF(CQ35&lt;&gt;1,0,COUNTIF($B$34:$B$37,CI35)+COUNTIF($D$34:$D$37,CI35))+IF(CR35&lt;&gt;1,0,COUNTIF($B$34:$B$37,CK35)+COUNTIF($D$34:$D$37,CK35)),"")</f>
        <v/>
      </c>
      <c r="CV35" s="644"/>
      <c r="CW35" s="646" t="str">
        <f>IF(CV35="","",VLOOKUP(CV35,Sprache!$D$5:$E$63,2,0))</f>
        <v/>
      </c>
      <c r="CX35" s="643"/>
      <c r="CY35" s="646" t="str">
        <f>IF(CX35="","",VLOOKUP(CX35,Sprache!$D$5:$E$63,2,0))</f>
        <v/>
      </c>
      <c r="CZ35" s="630"/>
      <c r="DA35" s="631"/>
      <c r="DB35" s="631"/>
      <c r="DC35" s="631"/>
      <c r="DD35" s="631">
        <f>COUNTIF(CV$34:CV$37,CV35)+COUNTIF(CX$34:CX$37,CV35)</f>
        <v>0</v>
      </c>
      <c r="DE35" s="631">
        <f>COUNTIF(CV$34:CV$37,CX35)+COUNTIF(CX$34:CX$37,CX35)</f>
        <v>0</v>
      </c>
      <c r="DF35" s="632"/>
      <c r="DG35" s="607" t="str">
        <f>IF(OR(CV35&lt;&gt;"",CX35&lt;&gt;""),IF(DD35&lt;&gt;1,0,COUNTIF($B$34:$B$37,CV35)+COUNTIF($D$34:$D$37,CV35))+IF(DE35&lt;&gt;1,0,COUNTIF($B$34:$B$37,CX35)+COUNTIF($D$34:$D$37,CX35)),"")</f>
        <v/>
      </c>
      <c r="DI35" s="644"/>
      <c r="DJ35" s="646" t="str">
        <f>IF(DI35="","",VLOOKUP(DI35,Sprache!$D$5:$E$63,2,0))</f>
        <v/>
      </c>
      <c r="DK35" s="643"/>
      <c r="DL35" s="646" t="str">
        <f>IF(DK35="","",VLOOKUP(DK35,Sprache!$D$5:$E$63,2,0))</f>
        <v/>
      </c>
      <c r="DM35" s="630"/>
      <c r="DN35" s="631"/>
      <c r="DO35" s="631"/>
      <c r="DP35" s="631"/>
      <c r="DQ35" s="631">
        <f>COUNTIF(DI$34:DI$37,DI35)+COUNTIF(DK$34:DK$37,DI35)</f>
        <v>0</v>
      </c>
      <c r="DR35" s="631">
        <f>COUNTIF(DI$34:DI$37,DK35)+COUNTIF(DK$34:DK$37,DK35)</f>
        <v>0</v>
      </c>
      <c r="DS35" s="632"/>
      <c r="DT35" s="607" t="str">
        <f>IF(OR(DI35&lt;&gt;"",DK35&lt;&gt;""),IF(DQ35&lt;&gt;1,0,COUNTIF($B$34:$B$37,DI35)+COUNTIF($D$34:$D$37,DI35))+IF(DR35&lt;&gt;1,0,COUNTIF($B$34:$B$37,DK35)+COUNTIF($D$34:$D$37,DK35)),"")</f>
        <v/>
      </c>
      <c r="DV35" s="644"/>
      <c r="DW35" s="646" t="str">
        <f>IF(DV35="","",VLOOKUP(DV35,Sprache!$D$5:$E$63,2,0))</f>
        <v/>
      </c>
      <c r="DX35" s="643"/>
      <c r="DY35" s="646" t="str">
        <f>IF(DX35="","",VLOOKUP(DX35,Sprache!$D$5:$E$63,2,0))</f>
        <v/>
      </c>
      <c r="DZ35" s="630"/>
      <c r="EA35" s="631"/>
      <c r="EB35" s="631"/>
      <c r="EC35" s="631"/>
      <c r="ED35" s="631">
        <f>COUNTIF(DV$34:DV$37,DV35)+COUNTIF(DX$34:DX$37,DV35)</f>
        <v>0</v>
      </c>
      <c r="EE35" s="631">
        <f>COUNTIF(DV$34:DV$37,DX35)+COUNTIF(DX$34:DX$37,DX35)</f>
        <v>0</v>
      </c>
      <c r="EF35" s="632"/>
      <c r="EG35" s="607" t="str">
        <f>IF(OR(DV35&lt;&gt;"",DX35&lt;&gt;""),IF(ED35&lt;&gt;1,0,COUNTIF($B$34:$B$37,DV35)+COUNTIF($D$34:$D$37,DV35))+IF(EE35&lt;&gt;1,0,COUNTIF($B$34:$B$37,DX35)+COUNTIF($D$34:$D$37,DX35)),"")</f>
        <v/>
      </c>
      <c r="EI35" s="644"/>
      <c r="EJ35" s="646" t="str">
        <f>IF(EI35="","",VLOOKUP(EI35,Sprache!$D$5:$E$63,2,0))</f>
        <v/>
      </c>
      <c r="EK35" s="643"/>
      <c r="EL35" s="646" t="str">
        <f>IF(EK35="","",VLOOKUP(EK35,Sprache!$D$5:$E$63,2,0))</f>
        <v/>
      </c>
      <c r="EM35" s="630"/>
      <c r="EN35" s="631"/>
      <c r="EO35" s="631"/>
      <c r="EP35" s="631"/>
      <c r="EQ35" s="631">
        <f>COUNTIF(EI$34:EI$37,EI35)+COUNTIF(EK$34:EK$37,EI35)</f>
        <v>0</v>
      </c>
      <c r="ER35" s="631">
        <f>COUNTIF(EI$34:EI$37,EK35)+COUNTIF(EK$34:EK$37,EK35)</f>
        <v>0</v>
      </c>
      <c r="ES35" s="632"/>
      <c r="ET35" s="607" t="str">
        <f>IF(OR(EI35&lt;&gt;"",EK35&lt;&gt;""),IF(EQ35&lt;&gt;1,0,COUNTIF($B$34:$B$37,EI35)+COUNTIF($D$34:$D$37,EI35))+IF(ER35&lt;&gt;1,0,COUNTIF($B$34:$B$37,EK35)+COUNTIF($D$34:$D$37,EK35)),"")</f>
        <v/>
      </c>
      <c r="EV35" s="644"/>
      <c r="EW35" s="646" t="str">
        <f>IF(EV35="","",VLOOKUP(EV35,Sprache!$D$5:$E$63,2,0))</f>
        <v/>
      </c>
      <c r="EX35" s="643"/>
      <c r="EY35" s="646" t="str">
        <f>IF(EX35="","",VLOOKUP(EX35,Sprache!$D$5:$E$63,2,0))</f>
        <v/>
      </c>
      <c r="EZ35" s="630"/>
      <c r="FA35" s="631"/>
      <c r="FB35" s="631"/>
      <c r="FC35" s="631"/>
      <c r="FD35" s="631">
        <f>COUNTIF(EV$34:EV$37,EV35)+COUNTIF(EX$34:EX$37,EV35)</f>
        <v>0</v>
      </c>
      <c r="FE35" s="631">
        <f>COUNTIF(EV$34:EV$37,EX35)+COUNTIF(EX$34:EX$37,EX35)</f>
        <v>0</v>
      </c>
      <c r="FF35" s="632"/>
      <c r="FG35" s="607" t="str">
        <f>IF(OR(EV35&lt;&gt;"",EX35&lt;&gt;""),IF(FD35&lt;&gt;1,0,COUNTIF($B$34:$B$37,EV35)+COUNTIF($D$34:$D$37,EV35))+IF(FE35&lt;&gt;1,0,COUNTIF($B$34:$B$37,EX35)+COUNTIF($D$34:$D$37,EX35)),"")</f>
        <v/>
      </c>
      <c r="FI35" s="644"/>
      <c r="FJ35" s="646" t="str">
        <f>IF(FI35="","",VLOOKUP(FI35,Sprache!$D$5:$E$63,2,0))</f>
        <v/>
      </c>
      <c r="FK35" s="643"/>
      <c r="FL35" s="646" t="str">
        <f>IF(FK35="","",VLOOKUP(FK35,Sprache!$D$5:$E$63,2,0))</f>
        <v/>
      </c>
      <c r="FM35" s="630"/>
      <c r="FN35" s="631"/>
      <c r="FO35" s="631"/>
      <c r="FP35" s="631"/>
      <c r="FQ35" s="631">
        <f>COUNTIF(FI$34:FI$37,FI35)+COUNTIF(FK$34:FK$37,FI35)</f>
        <v>0</v>
      </c>
      <c r="FR35" s="631">
        <f>COUNTIF(FI$34:FI$37,FK35)+COUNTIF(FK$34:FK$37,FK35)</f>
        <v>0</v>
      </c>
      <c r="FS35" s="632"/>
      <c r="FT35" s="607" t="str">
        <f>IF(OR(FI35&lt;&gt;"",FK35&lt;&gt;""),IF(FQ35&lt;&gt;1,0,COUNTIF($B$34:$B$37,FI35)+COUNTIF($D$34:$D$37,FI35))+IF(FR35&lt;&gt;1,0,COUNTIF($B$34:$B$37,FK35)+COUNTIF($D$34:$D$37,FK35)),"")</f>
        <v/>
      </c>
      <c r="FV35" s="644"/>
      <c r="FW35" s="646" t="str">
        <f>IF(FV35="","",VLOOKUP(FV35,Sprache!$D$5:$E$63,2,0))</f>
        <v/>
      </c>
      <c r="FX35" s="643"/>
      <c r="FY35" s="646" t="str">
        <f>IF(FX35="","",VLOOKUP(FX35,Sprache!$D$5:$E$63,2,0))</f>
        <v/>
      </c>
      <c r="FZ35" s="630"/>
      <c r="GA35" s="631"/>
      <c r="GB35" s="631"/>
      <c r="GC35" s="631"/>
      <c r="GD35" s="631">
        <f>COUNTIF(FV$34:FV$37,FV35)+COUNTIF(FX$34:FX$37,FV35)</f>
        <v>0</v>
      </c>
      <c r="GE35" s="631">
        <f>COUNTIF(FV$34:FV$37,FX35)+COUNTIF(FX$34:FX$37,FX35)</f>
        <v>0</v>
      </c>
      <c r="GF35" s="632"/>
      <c r="GG35" s="607" t="str">
        <f>IF(OR(FV35&lt;&gt;"",FX35&lt;&gt;""),IF(GD35&lt;&gt;1,0,COUNTIF($B$34:$B$37,FV35)+COUNTIF($D$34:$D$37,FV35))+IF(GE35&lt;&gt;1,0,COUNTIF($B$34:$B$37,FX35)+COUNTIF($D$34:$D$37,FX35)),"")</f>
        <v/>
      </c>
      <c r="GI35" s="644"/>
      <c r="GJ35" s="646" t="str">
        <f>IF(GI35="","",VLOOKUP(GI35,Sprache!$D$5:$E$63,2,0))</f>
        <v/>
      </c>
      <c r="GK35" s="643"/>
      <c r="GL35" s="646" t="str">
        <f>IF(GK35="","",VLOOKUP(GK35,Sprache!$D$5:$E$63,2,0))</f>
        <v/>
      </c>
      <c r="GM35" s="630"/>
      <c r="GN35" s="631"/>
      <c r="GO35" s="631"/>
      <c r="GP35" s="631"/>
      <c r="GQ35" s="631">
        <f>COUNTIF(GI$34:GI$37,GI35)+COUNTIF(GK$34:GK$37,GI35)</f>
        <v>0</v>
      </c>
      <c r="GR35" s="631">
        <f>COUNTIF(GI$34:GI$37,GK35)+COUNTIF(GK$34:GK$37,GK35)</f>
        <v>0</v>
      </c>
      <c r="GS35" s="632"/>
      <c r="GT35" s="607" t="str">
        <f>IF(OR(GI35&lt;&gt;"",GK35&lt;&gt;""),IF(GQ35&lt;&gt;1,0,COUNTIF($B$34:$B$37,GI35)+COUNTIF($D$34:$D$37,GI35))+IF(GR35&lt;&gt;1,0,COUNTIF($B$34:$B$37,GK35)+COUNTIF($D$34:$D$37,GK35)),"")</f>
        <v/>
      </c>
      <c r="GV35" s="644"/>
      <c r="GW35" s="646" t="str">
        <f>IF(GV35="","",VLOOKUP(GV35,Sprache!$D$5:$E$63,2,0))</f>
        <v/>
      </c>
      <c r="GX35" s="643"/>
      <c r="GY35" s="646" t="str">
        <f>IF(GX35="","",VLOOKUP(GX35,Sprache!$D$5:$E$63,2,0))</f>
        <v/>
      </c>
      <c r="GZ35" s="630"/>
      <c r="HA35" s="631"/>
      <c r="HB35" s="631"/>
      <c r="HC35" s="631"/>
      <c r="HD35" s="631">
        <f>COUNTIF(GV$34:GV$37,GV35)+COUNTIF(GX$34:GX$37,GV35)</f>
        <v>0</v>
      </c>
      <c r="HE35" s="631">
        <f>COUNTIF(GV$34:GV$37,GX35)+COUNTIF(GX$34:GX$37,GX35)</f>
        <v>0</v>
      </c>
      <c r="HF35" s="632"/>
      <c r="HG35" s="607" t="str">
        <f>IF(OR(GV35&lt;&gt;"",GX35&lt;&gt;""),IF(HD35&lt;&gt;1,0,COUNTIF($B$34:$B$37,GV35)+COUNTIF($D$34:$D$37,GV35))+IF(HE35&lt;&gt;1,0,COUNTIF($B$34:$B$37,GX35)+COUNTIF($D$34:$D$37,GX35)),"")</f>
        <v/>
      </c>
      <c r="HI35" s="644"/>
      <c r="HJ35" s="646" t="str">
        <f>IF(HI35="","",VLOOKUP(HI35,Sprache!$D$5:$E$63,2,0))</f>
        <v/>
      </c>
      <c r="HK35" s="643"/>
      <c r="HL35" s="646" t="str">
        <f>IF(HK35="","",VLOOKUP(HK35,Sprache!$D$5:$E$63,2,0))</f>
        <v/>
      </c>
      <c r="HM35" s="630"/>
      <c r="HN35" s="631"/>
      <c r="HO35" s="631"/>
      <c r="HP35" s="631"/>
      <c r="HQ35" s="631">
        <f>COUNTIF(HI$34:HI$37,HI35)+COUNTIF(HK$34:HK$37,HI35)</f>
        <v>0</v>
      </c>
      <c r="HR35" s="631">
        <f>COUNTIF(HI$34:HI$37,HK35)+COUNTIF(HK$34:HK$37,HK35)</f>
        <v>0</v>
      </c>
      <c r="HS35" s="632"/>
      <c r="HT35" s="607" t="str">
        <f>IF(OR(HI35&lt;&gt;"",HK35&lt;&gt;""),IF(HQ35&lt;&gt;1,0,COUNTIF($B$34:$B$37,HI35)+COUNTIF($D$34:$D$37,HI35))+IF(HR35&lt;&gt;1,0,COUNTIF($B$34:$B$37,HK35)+COUNTIF($D$34:$D$37,HK35)),"")</f>
        <v/>
      </c>
      <c r="HV35" s="644"/>
      <c r="HW35" s="646" t="str">
        <f>IF(HV35="","",VLOOKUP(HV35,Sprache!$D$5:$E$63,2,0))</f>
        <v/>
      </c>
      <c r="HX35" s="643"/>
      <c r="HY35" s="646" t="str">
        <f>IF(HX35="","",VLOOKUP(HX35,Sprache!$D$5:$E$63,2,0))</f>
        <v/>
      </c>
      <c r="HZ35" s="630"/>
      <c r="IA35" s="631"/>
      <c r="IB35" s="631"/>
      <c r="IC35" s="631"/>
      <c r="ID35" s="631">
        <f>COUNTIF(HV$34:HV$37,HV35)+COUNTIF(HX$34:HX$37,HV35)</f>
        <v>0</v>
      </c>
      <c r="IE35" s="631">
        <f>COUNTIF(HV$34:HV$37,HX35)+COUNTIF(HX$34:HX$37,HX35)</f>
        <v>0</v>
      </c>
      <c r="IF35" s="632"/>
      <c r="IG35" s="607" t="str">
        <f>IF(OR(HV35&lt;&gt;"",HX35&lt;&gt;""),IF(ID35&lt;&gt;1,0,COUNTIF($B$34:$B$37,HV35)+COUNTIF($D$34:$D$37,HV35))+IF(IE35&lt;&gt;1,0,COUNTIF($B$34:$B$37,HX35)+COUNTIF($D$34:$D$37,HX35)),"")</f>
        <v/>
      </c>
      <c r="II35" s="644"/>
      <c r="IJ35" s="646" t="str">
        <f>IF(II35="","",VLOOKUP(II35,Sprache!$D$5:$E$63,2,0))</f>
        <v/>
      </c>
      <c r="IK35" s="643"/>
      <c r="IL35" s="646" t="str">
        <f>IF(IK35="","",VLOOKUP(IK35,Sprache!$D$5:$E$63,2,0))</f>
        <v/>
      </c>
      <c r="IM35" s="630"/>
      <c r="IN35" s="631"/>
      <c r="IO35" s="631"/>
      <c r="IP35" s="631"/>
      <c r="IQ35" s="631">
        <f>COUNTIF(II$34:II$37,II35)+COUNTIF(IK$34:IK$37,II35)</f>
        <v>0</v>
      </c>
      <c r="IR35" s="631">
        <f>COUNTIF(II$34:II$37,IK35)+COUNTIF(IK$34:IK$37,IK35)</f>
        <v>0</v>
      </c>
      <c r="IS35" s="632"/>
      <c r="IT35" s="607" t="str">
        <f>IF(OR(II35&lt;&gt;"",IK35&lt;&gt;""),IF(IQ35&lt;&gt;1,0,COUNTIF($B$34:$B$37,II35)+COUNTIF($D$34:$D$37,II35))+IF(IR35&lt;&gt;1,0,COUNTIF($B$34:$B$37,IK35)+COUNTIF($D$34:$D$37,IK35)),"")</f>
        <v/>
      </c>
      <c r="IV35" s="644"/>
      <c r="IW35" s="646" t="str">
        <f>IF(IV35="","",VLOOKUP(IV35,Sprache!$D$5:$E$63,2,0))</f>
        <v/>
      </c>
      <c r="IX35" s="643"/>
      <c r="IY35" s="646" t="str">
        <f>IF(IX35="","",VLOOKUP(IX35,Sprache!$D$5:$E$63,2,0))</f>
        <v/>
      </c>
      <c r="IZ35" s="630"/>
      <c r="JA35" s="631"/>
      <c r="JB35" s="631"/>
      <c r="JC35" s="631"/>
      <c r="JD35" s="631">
        <f>COUNTIF(IV$34:IV$37,IV35)+COUNTIF(IX$34:IX$37,IV35)</f>
        <v>0</v>
      </c>
      <c r="JE35" s="631">
        <f>COUNTIF(IV$34:IV$37,IX35)+COUNTIF(IX$34:IX$37,IX35)</f>
        <v>0</v>
      </c>
      <c r="JF35" s="632"/>
      <c r="JG35" s="607" t="str">
        <f>IF(OR(IV35&lt;&gt;"",IX35&lt;&gt;""),IF(JD35&lt;&gt;1,0,COUNTIF($B$34:$B$37,IV35)+COUNTIF($D$34:$D$37,IV35))+IF(JE35&lt;&gt;1,0,COUNTIF($B$34:$B$37,IX35)+COUNTIF($D$34:$D$37,IX35)),"")</f>
        <v/>
      </c>
      <c r="JI35" s="644"/>
      <c r="JJ35" s="646" t="str">
        <f>IF(JI35="","",VLOOKUP(JI35,Sprache!$D$5:$E$63,2,0))</f>
        <v/>
      </c>
      <c r="JK35" s="643"/>
      <c r="JL35" s="646" t="str">
        <f>IF(JK35="","",VLOOKUP(JK35,Sprache!$D$5:$E$63,2,0))</f>
        <v/>
      </c>
      <c r="JM35" s="630"/>
      <c r="JN35" s="631"/>
      <c r="JO35" s="631"/>
      <c r="JP35" s="631"/>
      <c r="JQ35" s="631">
        <f>COUNTIF(JI$34:JI$37,JI35)+COUNTIF(JK$34:JK$37,JI35)</f>
        <v>0</v>
      </c>
      <c r="JR35" s="631">
        <f>COUNTIF(JI$34:JI$37,JK35)+COUNTIF(JK$34:JK$37,JK35)</f>
        <v>0</v>
      </c>
      <c r="JS35" s="632"/>
      <c r="JT35" s="607" t="str">
        <f>IF(OR(JI35&lt;&gt;"",JK35&lt;&gt;""),IF(JQ35&lt;&gt;1,0,COUNTIF($B$34:$B$37,JI35)+COUNTIF($D$34:$D$37,JI35))+IF(JR35&lt;&gt;1,0,COUNTIF($B$34:$B$37,JK35)+COUNTIF($D$34:$D$37,JK35)),"")</f>
        <v/>
      </c>
      <c r="JV35" s="644"/>
      <c r="JW35" s="646" t="str">
        <f>IF(JV35="","",VLOOKUP(JV35,Sprache!$D$5:$E$63,2,0))</f>
        <v/>
      </c>
      <c r="JX35" s="643"/>
      <c r="JY35" s="646" t="str">
        <f>IF(JX35="","",VLOOKUP(JX35,Sprache!$D$5:$E$63,2,0))</f>
        <v/>
      </c>
      <c r="JZ35" s="630"/>
      <c r="KA35" s="631"/>
      <c r="KB35" s="631"/>
      <c r="KC35" s="631"/>
      <c r="KD35" s="631">
        <f>COUNTIF(JV$34:JV$37,JV35)+COUNTIF(JX$34:JX$37,JV35)</f>
        <v>0</v>
      </c>
      <c r="KE35" s="631">
        <f>COUNTIF(JV$34:JV$37,JX35)+COUNTIF(JX$34:JX$37,JX35)</f>
        <v>0</v>
      </c>
      <c r="KF35" s="632"/>
      <c r="KG35" s="607" t="str">
        <f>IF(OR(JV35&lt;&gt;"",JX35&lt;&gt;""),IF(KD35&lt;&gt;1,0,COUNTIF($B$34:$B$37,JV35)+COUNTIF($D$34:$D$37,JV35))+IF(KE35&lt;&gt;1,0,COUNTIF($B$34:$B$37,JX35)+COUNTIF($D$34:$D$37,JX35)),"")</f>
        <v/>
      </c>
      <c r="KI35" s="644"/>
      <c r="KJ35" s="646" t="str">
        <f>IF(KI35="","",VLOOKUP(KI35,Sprache!$D$5:$E$63,2,0))</f>
        <v/>
      </c>
      <c r="KK35" s="643"/>
      <c r="KL35" s="646" t="str">
        <f>IF(KK35="","",VLOOKUP(KK35,Sprache!$D$5:$E$63,2,0))</f>
        <v/>
      </c>
      <c r="KM35" s="630"/>
      <c r="KN35" s="631"/>
      <c r="KO35" s="631"/>
      <c r="KP35" s="631"/>
      <c r="KQ35" s="631">
        <f>COUNTIF(KI$34:KI$37,KI35)+COUNTIF(KK$34:KK$37,KI35)</f>
        <v>0</v>
      </c>
      <c r="KR35" s="631">
        <f>COUNTIF(KI$34:KI$37,KK35)+COUNTIF(KK$34:KK$37,KK35)</f>
        <v>0</v>
      </c>
      <c r="KS35" s="632"/>
      <c r="KT35" s="607" t="str">
        <f>IF(OR(KI35&lt;&gt;"",KK35&lt;&gt;""),IF(KQ35&lt;&gt;1,0,COUNTIF($B$34:$B$37,KI35)+COUNTIF($D$34:$D$37,KI35))+IF(KR35&lt;&gt;1,0,COUNTIF($B$34:$B$37,KK35)+COUNTIF($D$34:$D$37,KK35)),"")</f>
        <v/>
      </c>
      <c r="KV35" s="644"/>
      <c r="KW35" s="646" t="str">
        <f>IF(KV35="","",VLOOKUP(KV35,Sprache!$D$5:$E$63,2,0))</f>
        <v/>
      </c>
      <c r="KX35" s="643"/>
      <c r="KY35" s="646" t="str">
        <f>IF(KX35="","",VLOOKUP(KX35,Sprache!$D$5:$E$63,2,0))</f>
        <v/>
      </c>
      <c r="KZ35" s="630"/>
      <c r="LA35" s="631"/>
      <c r="LB35" s="631"/>
      <c r="LC35" s="631"/>
      <c r="LD35" s="631">
        <f>COUNTIF(KV$34:KV$37,KV35)+COUNTIF(KX$34:KX$37,KV35)</f>
        <v>0</v>
      </c>
      <c r="LE35" s="631">
        <f>COUNTIF(KV$34:KV$37,KX35)+COUNTIF(KX$34:KX$37,KX35)</f>
        <v>0</v>
      </c>
      <c r="LF35" s="632"/>
      <c r="LG35" s="607" t="str">
        <f>IF(OR(KV35&lt;&gt;"",KX35&lt;&gt;""),IF(LD35&lt;&gt;1,0,COUNTIF($B$34:$B$37,KV35)+COUNTIF($D$34:$D$37,KV35))+IF(LE35&lt;&gt;1,0,COUNTIF($B$34:$B$37,KX35)+COUNTIF($D$34:$D$37,KX35)),"")</f>
        <v/>
      </c>
      <c r="LI35" s="644"/>
      <c r="LJ35" s="646" t="str">
        <f>IF(LI35="","",VLOOKUP(LI35,Sprache!$D$5:$E$63,2,0))</f>
        <v/>
      </c>
      <c r="LK35" s="643"/>
      <c r="LL35" s="646" t="str">
        <f>IF(LK35="","",VLOOKUP(LK35,Sprache!$D$5:$E$63,2,0))</f>
        <v/>
      </c>
      <c r="LM35" s="630"/>
      <c r="LN35" s="631"/>
      <c r="LO35" s="631"/>
      <c r="LP35" s="631"/>
      <c r="LQ35" s="631">
        <f>COUNTIF(LI$34:LI$37,LI35)+COUNTIF(LK$34:LK$37,LI35)</f>
        <v>0</v>
      </c>
      <c r="LR35" s="631">
        <f>COUNTIF(LI$34:LI$37,LK35)+COUNTIF(LK$34:LK$37,LK35)</f>
        <v>0</v>
      </c>
      <c r="LS35" s="632"/>
      <c r="LT35" s="607" t="str">
        <f>IF(OR(LI35&lt;&gt;"",LK35&lt;&gt;""),IF(LQ35&lt;&gt;1,0,COUNTIF($B$34:$B$37,LI35)+COUNTIF($D$34:$D$37,LI35))+IF(LR35&lt;&gt;1,0,COUNTIF($B$34:$B$37,LK35)+COUNTIF($D$34:$D$37,LK35)),"")</f>
        <v/>
      </c>
      <c r="LV35" s="644"/>
      <c r="LW35" s="646" t="str">
        <f>IF(LV35="","",VLOOKUP(LV35,Sprache!$D$5:$E$63,2,0))</f>
        <v/>
      </c>
      <c r="LX35" s="643"/>
      <c r="LY35" s="646" t="str">
        <f>IF(LX35="","",VLOOKUP(LX35,Sprache!$D$5:$E$63,2,0))</f>
        <v/>
      </c>
      <c r="LZ35" s="630"/>
      <c r="MA35" s="631"/>
      <c r="MB35" s="631"/>
      <c r="MC35" s="631"/>
      <c r="MD35" s="631">
        <f>COUNTIF(LV$34:LV$37,LV35)+COUNTIF(LX$34:LX$37,LV35)</f>
        <v>0</v>
      </c>
      <c r="ME35" s="631">
        <f>COUNTIF(LV$34:LV$37,LX35)+COUNTIF(LX$34:LX$37,LX35)</f>
        <v>0</v>
      </c>
      <c r="MF35" s="632"/>
      <c r="MG35" s="607" t="str">
        <f>IF(OR(LV35&lt;&gt;"",LX35&lt;&gt;""),IF(MD35&lt;&gt;1,0,COUNTIF($B$34:$B$37,LV35)+COUNTIF($D$34:$D$37,LV35))+IF(ME35&lt;&gt;1,0,COUNTIF($B$34:$B$37,LX35)+COUNTIF($D$34:$D$37,LX35)),"")</f>
        <v/>
      </c>
    </row>
    <row r="36" spans="2:345" x14ac:dyDescent="0.25">
      <c r="B36" s="605">
        <f>IF(C36="","",INDEX(Groups!$C$7:$C$25,MATCH(C36,Groups!$D$7:$D$25,0)))</f>
        <v>7</v>
      </c>
      <c r="C36" s="646" t="str">
        <f>EURO!$H$54</f>
        <v>Frankreich</v>
      </c>
      <c r="D36" s="606">
        <f>IF(E36="","",INDEX(Groups!$C$7:$C$25,MATCH(E36,Groups!$D$7:$D$25,0)))</f>
        <v>4</v>
      </c>
      <c r="E36" s="646" t="str">
        <f>EURO!$I$54</f>
        <v>Deutschland</v>
      </c>
      <c r="F36" s="649">
        <f>IF(AND(EURO!$H$55&lt;&gt;"",EURO!$I$55&lt;&gt;""),EURO!$H$55+IF(AND(EURO!$H$57&lt;&gt;"",EURO!$I$57&lt;&gt;"",EURO!$H$55=EURO!$I$55),EURO!$H$57,0),"")</f>
        <v>6</v>
      </c>
      <c r="G36" s="650">
        <f>IF(AND(EURO!$H$55&lt;&gt;"",EURO!$I$55&lt;&gt;""),EURO!$I$55+IF(AND(EURO!$H$57&lt;&gt;"",EURO!$I$57&lt;&gt;"",EURO!$H$55=EURO!$I$55),EURO!$I$57,0),"")</f>
        <v>7</v>
      </c>
      <c r="I36" s="644"/>
      <c r="J36" s="646" t="str">
        <f>IF(I36="","",VLOOKUP(I36,Sprache!$D$5:$E$63,2,0))</f>
        <v/>
      </c>
      <c r="K36" s="643"/>
      <c r="L36" s="646" t="str">
        <f>IF(K36="","",VLOOKUP(K36,Sprache!$D$5:$E$63,2,0))</f>
        <v/>
      </c>
      <c r="M36" s="630"/>
      <c r="N36" s="631"/>
      <c r="O36" s="631"/>
      <c r="P36" s="631"/>
      <c r="Q36" s="631">
        <f>COUNTIF(I$34:I$37,I36)+COUNTIF(K$34:K$37,I36)</f>
        <v>0</v>
      </c>
      <c r="R36" s="631">
        <f>COUNTIF(I$34:I$37,K36)+COUNTIF(K$34:K$37,K36)</f>
        <v>0</v>
      </c>
      <c r="S36" s="632"/>
      <c r="T36" s="607" t="str">
        <f>IF(OR(I36&lt;&gt;"",K36&lt;&gt;""),IF(Q36&lt;&gt;1,0,COUNTIF($B$34:$B$37,I36)+COUNTIF($D$34:$D$37,I36))+IF(R36&lt;&gt;1,0,COUNTIF($B$34:$B$37,K36)+COUNTIF($D$34:$D$37,K36)),"")</f>
        <v/>
      </c>
      <c r="V36" s="644"/>
      <c r="W36" s="646" t="str">
        <f>IF(V36="","",VLOOKUP(V36,Sprache!$D$5:$E$63,2,0))</f>
        <v/>
      </c>
      <c r="X36" s="643"/>
      <c r="Y36" s="646" t="str">
        <f>IF(X36="","",VLOOKUP(X36,Sprache!$D$5:$E$63,2,0))</f>
        <v/>
      </c>
      <c r="Z36" s="630"/>
      <c r="AA36" s="631"/>
      <c r="AB36" s="631"/>
      <c r="AC36" s="631"/>
      <c r="AD36" s="631">
        <f>COUNTIF(V$34:V$37,V36)+COUNTIF(X$34:X$37,V36)</f>
        <v>0</v>
      </c>
      <c r="AE36" s="631">
        <f>COUNTIF(V$34:V$37,X36)+COUNTIF(X$34:X$37,X36)</f>
        <v>0</v>
      </c>
      <c r="AF36" s="632"/>
      <c r="AG36" s="607" t="str">
        <f>IF(OR(V36&lt;&gt;"",X36&lt;&gt;""),IF(AD36&lt;&gt;1,0,COUNTIF($B$34:$B$37,V36)+COUNTIF($D$34:$D$37,V36))+IF(AE36&lt;&gt;1,0,COUNTIF($B$34:$B$37,X36)+COUNTIF($D$34:$D$37,X36)),"")</f>
        <v/>
      </c>
      <c r="AI36" s="644"/>
      <c r="AJ36" s="646" t="str">
        <f>IF(AI36="","",VLOOKUP(AI36,Sprache!$D$5:$E$63,2,0))</f>
        <v/>
      </c>
      <c r="AK36" s="643"/>
      <c r="AL36" s="646" t="str">
        <f>IF(AK36="","",VLOOKUP(AK36,Sprache!$D$5:$E$63,2,0))</f>
        <v/>
      </c>
      <c r="AM36" s="630"/>
      <c r="AN36" s="631"/>
      <c r="AO36" s="631"/>
      <c r="AP36" s="631"/>
      <c r="AQ36" s="631">
        <f>COUNTIF(AI$34:AI$37,AI36)+COUNTIF(AK$34:AK$37,AI36)</f>
        <v>0</v>
      </c>
      <c r="AR36" s="631">
        <f>COUNTIF(AI$34:AI$37,AK36)+COUNTIF(AK$34:AK$37,AK36)</f>
        <v>0</v>
      </c>
      <c r="AS36" s="632"/>
      <c r="AT36" s="607" t="str">
        <f>IF(OR(AI36&lt;&gt;"",AK36&lt;&gt;""),IF(AQ36&lt;&gt;1,0,COUNTIF($B$34:$B$37,AI36)+COUNTIF($D$34:$D$37,AI36))+IF(AR36&lt;&gt;1,0,COUNTIF($B$34:$B$37,AK36)+COUNTIF($D$34:$D$37,AK36)),"")</f>
        <v/>
      </c>
      <c r="AV36" s="644"/>
      <c r="AW36" s="646" t="str">
        <f>IF(AV36="","",VLOOKUP(AV36,Sprache!$D$5:$E$63,2,0))</f>
        <v/>
      </c>
      <c r="AX36" s="643"/>
      <c r="AY36" s="646" t="str">
        <f>IF(AX36="","",VLOOKUP(AX36,Sprache!$D$5:$E$63,2,0))</f>
        <v/>
      </c>
      <c r="AZ36" s="630"/>
      <c r="BA36" s="631"/>
      <c r="BB36" s="631"/>
      <c r="BC36" s="631"/>
      <c r="BD36" s="631">
        <f>COUNTIF(AV$34:AV$37,AV36)+COUNTIF(AX$34:AX$37,AV36)</f>
        <v>0</v>
      </c>
      <c r="BE36" s="631">
        <f>COUNTIF(AV$34:AV$37,AX36)+COUNTIF(AX$34:AX$37,AX36)</f>
        <v>0</v>
      </c>
      <c r="BF36" s="632"/>
      <c r="BG36" s="607" t="str">
        <f>IF(OR(AV36&lt;&gt;"",AX36&lt;&gt;""),IF(BD36&lt;&gt;1,0,COUNTIF($B$34:$B$37,AV36)+COUNTIF($D$34:$D$37,AV36))+IF(BE36&lt;&gt;1,0,COUNTIF($B$34:$B$37,AX36)+COUNTIF($D$34:$D$37,AX36)),"")</f>
        <v/>
      </c>
      <c r="BI36" s="644"/>
      <c r="BJ36" s="646" t="str">
        <f>IF(BI36="","",VLOOKUP(BI36,Sprache!$D$5:$E$63,2,0))</f>
        <v/>
      </c>
      <c r="BK36" s="643"/>
      <c r="BL36" s="646" t="str">
        <f>IF(BK36="","",VLOOKUP(BK36,Sprache!$D$5:$E$63,2,0))</f>
        <v/>
      </c>
      <c r="BM36" s="630"/>
      <c r="BN36" s="631"/>
      <c r="BO36" s="631"/>
      <c r="BP36" s="631"/>
      <c r="BQ36" s="631">
        <f>COUNTIF(BI$34:BI$37,BI36)+COUNTIF(BK$34:BK$37,BI36)</f>
        <v>0</v>
      </c>
      <c r="BR36" s="631">
        <f>COUNTIF(BI$34:BI$37,BK36)+COUNTIF(BK$34:BK$37,BK36)</f>
        <v>0</v>
      </c>
      <c r="BS36" s="632"/>
      <c r="BT36" s="607" t="str">
        <f>IF(OR(BI36&lt;&gt;"",BK36&lt;&gt;""),IF(BQ36&lt;&gt;1,0,COUNTIF($B$34:$B$37,BI36)+COUNTIF($D$34:$D$37,BI36))+IF(BR36&lt;&gt;1,0,COUNTIF($B$34:$B$37,BK36)+COUNTIF($D$34:$D$37,BK36)),"")</f>
        <v/>
      </c>
      <c r="BV36" s="644"/>
      <c r="BW36" s="646" t="str">
        <f>IF(BV36="","",VLOOKUP(BV36,Sprache!$D$5:$E$63,2,0))</f>
        <v/>
      </c>
      <c r="BX36" s="643"/>
      <c r="BY36" s="646" t="str">
        <f>IF(BX36="","",VLOOKUP(BX36,Sprache!$D$5:$E$63,2,0))</f>
        <v/>
      </c>
      <c r="BZ36" s="630"/>
      <c r="CA36" s="631"/>
      <c r="CB36" s="631"/>
      <c r="CC36" s="631"/>
      <c r="CD36" s="631">
        <f>COUNTIF(BV$34:BV$37,BV36)+COUNTIF(BX$34:BX$37,BV36)</f>
        <v>0</v>
      </c>
      <c r="CE36" s="631">
        <f>COUNTIF(BV$34:BV$37,BX36)+COUNTIF(BX$34:BX$37,BX36)</f>
        <v>0</v>
      </c>
      <c r="CF36" s="632"/>
      <c r="CG36" s="607" t="str">
        <f>IF(OR(BV36&lt;&gt;"",BX36&lt;&gt;""),IF(CD36&lt;&gt;1,0,COUNTIF($B$34:$B$37,BV36)+COUNTIF($D$34:$D$37,BV36))+IF(CE36&lt;&gt;1,0,COUNTIF($B$34:$B$37,BX36)+COUNTIF($D$34:$D$37,BX36)),"")</f>
        <v/>
      </c>
      <c r="CI36" s="644"/>
      <c r="CJ36" s="646" t="str">
        <f>IF(CI36="","",VLOOKUP(CI36,Sprache!$D$5:$E$63,2,0))</f>
        <v/>
      </c>
      <c r="CK36" s="643"/>
      <c r="CL36" s="646" t="str">
        <f>IF(CK36="","",VLOOKUP(CK36,Sprache!$D$5:$E$63,2,0))</f>
        <v/>
      </c>
      <c r="CM36" s="630"/>
      <c r="CN36" s="631"/>
      <c r="CO36" s="631"/>
      <c r="CP36" s="631"/>
      <c r="CQ36" s="631">
        <f>COUNTIF(CI$34:CI$37,CI36)+COUNTIF(CK$34:CK$37,CI36)</f>
        <v>0</v>
      </c>
      <c r="CR36" s="631">
        <f>COUNTIF(CI$34:CI$37,CK36)+COUNTIF(CK$34:CK$37,CK36)</f>
        <v>0</v>
      </c>
      <c r="CS36" s="632"/>
      <c r="CT36" s="607" t="str">
        <f>IF(OR(CI36&lt;&gt;"",CK36&lt;&gt;""),IF(CQ36&lt;&gt;1,0,COUNTIF($B$34:$B$37,CI36)+COUNTIF($D$34:$D$37,CI36))+IF(CR36&lt;&gt;1,0,COUNTIF($B$34:$B$37,CK36)+COUNTIF($D$34:$D$37,CK36)),"")</f>
        <v/>
      </c>
      <c r="CV36" s="644"/>
      <c r="CW36" s="646" t="str">
        <f>IF(CV36="","",VLOOKUP(CV36,Sprache!$D$5:$E$63,2,0))</f>
        <v/>
      </c>
      <c r="CX36" s="643"/>
      <c r="CY36" s="646" t="str">
        <f>IF(CX36="","",VLOOKUP(CX36,Sprache!$D$5:$E$63,2,0))</f>
        <v/>
      </c>
      <c r="CZ36" s="630"/>
      <c r="DA36" s="631"/>
      <c r="DB36" s="631"/>
      <c r="DC36" s="631"/>
      <c r="DD36" s="631">
        <f>COUNTIF(CV$34:CV$37,CV36)+COUNTIF(CX$34:CX$37,CV36)</f>
        <v>0</v>
      </c>
      <c r="DE36" s="631">
        <f>COUNTIF(CV$34:CV$37,CX36)+COUNTIF(CX$34:CX$37,CX36)</f>
        <v>0</v>
      </c>
      <c r="DF36" s="632"/>
      <c r="DG36" s="607" t="str">
        <f>IF(OR(CV36&lt;&gt;"",CX36&lt;&gt;""),IF(DD36&lt;&gt;1,0,COUNTIF($B$34:$B$37,CV36)+COUNTIF($D$34:$D$37,CV36))+IF(DE36&lt;&gt;1,0,COUNTIF($B$34:$B$37,CX36)+COUNTIF($D$34:$D$37,CX36)),"")</f>
        <v/>
      </c>
      <c r="DI36" s="644"/>
      <c r="DJ36" s="646" t="str">
        <f>IF(DI36="","",VLOOKUP(DI36,Sprache!$D$5:$E$63,2,0))</f>
        <v/>
      </c>
      <c r="DK36" s="643"/>
      <c r="DL36" s="646" t="str">
        <f>IF(DK36="","",VLOOKUP(DK36,Sprache!$D$5:$E$63,2,0))</f>
        <v/>
      </c>
      <c r="DM36" s="630"/>
      <c r="DN36" s="631"/>
      <c r="DO36" s="631"/>
      <c r="DP36" s="631"/>
      <c r="DQ36" s="631">
        <f>COUNTIF(DI$34:DI$37,DI36)+COUNTIF(DK$34:DK$37,DI36)</f>
        <v>0</v>
      </c>
      <c r="DR36" s="631">
        <f>COUNTIF(DI$34:DI$37,DK36)+COUNTIF(DK$34:DK$37,DK36)</f>
        <v>0</v>
      </c>
      <c r="DS36" s="632"/>
      <c r="DT36" s="607" t="str">
        <f>IF(OR(DI36&lt;&gt;"",DK36&lt;&gt;""),IF(DQ36&lt;&gt;1,0,COUNTIF($B$34:$B$37,DI36)+COUNTIF($D$34:$D$37,DI36))+IF(DR36&lt;&gt;1,0,COUNTIF($B$34:$B$37,DK36)+COUNTIF($D$34:$D$37,DK36)),"")</f>
        <v/>
      </c>
      <c r="DV36" s="644"/>
      <c r="DW36" s="646" t="str">
        <f>IF(DV36="","",VLOOKUP(DV36,Sprache!$D$5:$E$63,2,0))</f>
        <v/>
      </c>
      <c r="DX36" s="643"/>
      <c r="DY36" s="646" t="str">
        <f>IF(DX36="","",VLOOKUP(DX36,Sprache!$D$5:$E$63,2,0))</f>
        <v/>
      </c>
      <c r="DZ36" s="630"/>
      <c r="EA36" s="631"/>
      <c r="EB36" s="631"/>
      <c r="EC36" s="631"/>
      <c r="ED36" s="631">
        <f>COUNTIF(DV$34:DV$37,DV36)+COUNTIF(DX$34:DX$37,DV36)</f>
        <v>0</v>
      </c>
      <c r="EE36" s="631">
        <f>COUNTIF(DV$34:DV$37,DX36)+COUNTIF(DX$34:DX$37,DX36)</f>
        <v>0</v>
      </c>
      <c r="EF36" s="632"/>
      <c r="EG36" s="607" t="str">
        <f>IF(OR(DV36&lt;&gt;"",DX36&lt;&gt;""),IF(ED36&lt;&gt;1,0,COUNTIF($B$34:$B$37,DV36)+COUNTIF($D$34:$D$37,DV36))+IF(EE36&lt;&gt;1,0,COUNTIF($B$34:$B$37,DX36)+COUNTIF($D$34:$D$37,DX36)),"")</f>
        <v/>
      </c>
      <c r="EI36" s="644"/>
      <c r="EJ36" s="646" t="str">
        <f>IF(EI36="","",VLOOKUP(EI36,Sprache!$D$5:$E$63,2,0))</f>
        <v/>
      </c>
      <c r="EK36" s="643"/>
      <c r="EL36" s="646" t="str">
        <f>IF(EK36="","",VLOOKUP(EK36,Sprache!$D$5:$E$63,2,0))</f>
        <v/>
      </c>
      <c r="EM36" s="630"/>
      <c r="EN36" s="631"/>
      <c r="EO36" s="631"/>
      <c r="EP36" s="631"/>
      <c r="EQ36" s="631">
        <f>COUNTIF(EI$34:EI$37,EI36)+COUNTIF(EK$34:EK$37,EI36)</f>
        <v>0</v>
      </c>
      <c r="ER36" s="631">
        <f>COUNTIF(EI$34:EI$37,EK36)+COUNTIF(EK$34:EK$37,EK36)</f>
        <v>0</v>
      </c>
      <c r="ES36" s="632"/>
      <c r="ET36" s="607" t="str">
        <f>IF(OR(EI36&lt;&gt;"",EK36&lt;&gt;""),IF(EQ36&lt;&gt;1,0,COUNTIF($B$34:$B$37,EI36)+COUNTIF($D$34:$D$37,EI36))+IF(ER36&lt;&gt;1,0,COUNTIF($B$34:$B$37,EK36)+COUNTIF($D$34:$D$37,EK36)),"")</f>
        <v/>
      </c>
      <c r="EV36" s="644"/>
      <c r="EW36" s="646" t="str">
        <f>IF(EV36="","",VLOOKUP(EV36,Sprache!$D$5:$E$63,2,0))</f>
        <v/>
      </c>
      <c r="EX36" s="643"/>
      <c r="EY36" s="646" t="str">
        <f>IF(EX36="","",VLOOKUP(EX36,Sprache!$D$5:$E$63,2,0))</f>
        <v/>
      </c>
      <c r="EZ36" s="630"/>
      <c r="FA36" s="631"/>
      <c r="FB36" s="631"/>
      <c r="FC36" s="631"/>
      <c r="FD36" s="631">
        <f>COUNTIF(EV$34:EV$37,EV36)+COUNTIF(EX$34:EX$37,EV36)</f>
        <v>0</v>
      </c>
      <c r="FE36" s="631">
        <f>COUNTIF(EV$34:EV$37,EX36)+COUNTIF(EX$34:EX$37,EX36)</f>
        <v>0</v>
      </c>
      <c r="FF36" s="632"/>
      <c r="FG36" s="607" t="str">
        <f>IF(OR(EV36&lt;&gt;"",EX36&lt;&gt;""),IF(FD36&lt;&gt;1,0,COUNTIF($B$34:$B$37,EV36)+COUNTIF($D$34:$D$37,EV36))+IF(FE36&lt;&gt;1,0,COUNTIF($B$34:$B$37,EX36)+COUNTIF($D$34:$D$37,EX36)),"")</f>
        <v/>
      </c>
      <c r="FI36" s="644"/>
      <c r="FJ36" s="646" t="str">
        <f>IF(FI36="","",VLOOKUP(FI36,Sprache!$D$5:$E$63,2,0))</f>
        <v/>
      </c>
      <c r="FK36" s="643"/>
      <c r="FL36" s="646" t="str">
        <f>IF(FK36="","",VLOOKUP(FK36,Sprache!$D$5:$E$63,2,0))</f>
        <v/>
      </c>
      <c r="FM36" s="630"/>
      <c r="FN36" s="631"/>
      <c r="FO36" s="631"/>
      <c r="FP36" s="631"/>
      <c r="FQ36" s="631">
        <f>COUNTIF(FI$34:FI$37,FI36)+COUNTIF(FK$34:FK$37,FI36)</f>
        <v>0</v>
      </c>
      <c r="FR36" s="631">
        <f>COUNTIF(FI$34:FI$37,FK36)+COUNTIF(FK$34:FK$37,FK36)</f>
        <v>0</v>
      </c>
      <c r="FS36" s="632"/>
      <c r="FT36" s="607" t="str">
        <f>IF(OR(FI36&lt;&gt;"",FK36&lt;&gt;""),IF(FQ36&lt;&gt;1,0,COUNTIF($B$34:$B$37,FI36)+COUNTIF($D$34:$D$37,FI36))+IF(FR36&lt;&gt;1,0,COUNTIF($B$34:$B$37,FK36)+COUNTIF($D$34:$D$37,FK36)),"")</f>
        <v/>
      </c>
      <c r="FV36" s="644"/>
      <c r="FW36" s="646" t="str">
        <f>IF(FV36="","",VLOOKUP(FV36,Sprache!$D$5:$E$63,2,0))</f>
        <v/>
      </c>
      <c r="FX36" s="643"/>
      <c r="FY36" s="646" t="str">
        <f>IF(FX36="","",VLOOKUP(FX36,Sprache!$D$5:$E$63,2,0))</f>
        <v/>
      </c>
      <c r="FZ36" s="630"/>
      <c r="GA36" s="631"/>
      <c r="GB36" s="631"/>
      <c r="GC36" s="631"/>
      <c r="GD36" s="631">
        <f>COUNTIF(FV$34:FV$37,FV36)+COUNTIF(FX$34:FX$37,FV36)</f>
        <v>0</v>
      </c>
      <c r="GE36" s="631">
        <f>COUNTIF(FV$34:FV$37,FX36)+COUNTIF(FX$34:FX$37,FX36)</f>
        <v>0</v>
      </c>
      <c r="GF36" s="632"/>
      <c r="GG36" s="607" t="str">
        <f>IF(OR(FV36&lt;&gt;"",FX36&lt;&gt;""),IF(GD36&lt;&gt;1,0,COUNTIF($B$34:$B$37,FV36)+COUNTIF($D$34:$D$37,FV36))+IF(GE36&lt;&gt;1,0,COUNTIF($B$34:$B$37,FX36)+COUNTIF($D$34:$D$37,FX36)),"")</f>
        <v/>
      </c>
      <c r="GI36" s="644"/>
      <c r="GJ36" s="646" t="str">
        <f>IF(GI36="","",VLOOKUP(GI36,Sprache!$D$5:$E$63,2,0))</f>
        <v/>
      </c>
      <c r="GK36" s="643"/>
      <c r="GL36" s="646" t="str">
        <f>IF(GK36="","",VLOOKUP(GK36,Sprache!$D$5:$E$63,2,0))</f>
        <v/>
      </c>
      <c r="GM36" s="630"/>
      <c r="GN36" s="631"/>
      <c r="GO36" s="631"/>
      <c r="GP36" s="631"/>
      <c r="GQ36" s="631">
        <f>COUNTIF(GI$34:GI$37,GI36)+COUNTIF(GK$34:GK$37,GI36)</f>
        <v>0</v>
      </c>
      <c r="GR36" s="631">
        <f>COUNTIF(GI$34:GI$37,GK36)+COUNTIF(GK$34:GK$37,GK36)</f>
        <v>0</v>
      </c>
      <c r="GS36" s="632"/>
      <c r="GT36" s="607" t="str">
        <f>IF(OR(GI36&lt;&gt;"",GK36&lt;&gt;""),IF(GQ36&lt;&gt;1,0,COUNTIF($B$34:$B$37,GI36)+COUNTIF($D$34:$D$37,GI36))+IF(GR36&lt;&gt;1,0,COUNTIF($B$34:$B$37,GK36)+COUNTIF($D$34:$D$37,GK36)),"")</f>
        <v/>
      </c>
      <c r="GV36" s="644"/>
      <c r="GW36" s="646" t="str">
        <f>IF(GV36="","",VLOOKUP(GV36,Sprache!$D$5:$E$63,2,0))</f>
        <v/>
      </c>
      <c r="GX36" s="643"/>
      <c r="GY36" s="646" t="str">
        <f>IF(GX36="","",VLOOKUP(GX36,Sprache!$D$5:$E$63,2,0))</f>
        <v/>
      </c>
      <c r="GZ36" s="630"/>
      <c r="HA36" s="631"/>
      <c r="HB36" s="631"/>
      <c r="HC36" s="631"/>
      <c r="HD36" s="631">
        <f>COUNTIF(GV$34:GV$37,GV36)+COUNTIF(GX$34:GX$37,GV36)</f>
        <v>0</v>
      </c>
      <c r="HE36" s="631">
        <f>COUNTIF(GV$34:GV$37,GX36)+COUNTIF(GX$34:GX$37,GX36)</f>
        <v>0</v>
      </c>
      <c r="HF36" s="632"/>
      <c r="HG36" s="607" t="str">
        <f>IF(OR(GV36&lt;&gt;"",GX36&lt;&gt;""),IF(HD36&lt;&gt;1,0,COUNTIF($B$34:$B$37,GV36)+COUNTIF($D$34:$D$37,GV36))+IF(HE36&lt;&gt;1,0,COUNTIF($B$34:$B$37,GX36)+COUNTIF($D$34:$D$37,GX36)),"")</f>
        <v/>
      </c>
      <c r="HI36" s="644"/>
      <c r="HJ36" s="646" t="str">
        <f>IF(HI36="","",VLOOKUP(HI36,Sprache!$D$5:$E$63,2,0))</f>
        <v/>
      </c>
      <c r="HK36" s="643"/>
      <c r="HL36" s="646" t="str">
        <f>IF(HK36="","",VLOOKUP(HK36,Sprache!$D$5:$E$63,2,0))</f>
        <v/>
      </c>
      <c r="HM36" s="630"/>
      <c r="HN36" s="631"/>
      <c r="HO36" s="631"/>
      <c r="HP36" s="631"/>
      <c r="HQ36" s="631">
        <f>COUNTIF(HI$34:HI$37,HI36)+COUNTIF(HK$34:HK$37,HI36)</f>
        <v>0</v>
      </c>
      <c r="HR36" s="631">
        <f>COUNTIF(HI$34:HI$37,HK36)+COUNTIF(HK$34:HK$37,HK36)</f>
        <v>0</v>
      </c>
      <c r="HS36" s="632"/>
      <c r="HT36" s="607" t="str">
        <f>IF(OR(HI36&lt;&gt;"",HK36&lt;&gt;""),IF(HQ36&lt;&gt;1,0,COUNTIF($B$34:$B$37,HI36)+COUNTIF($D$34:$D$37,HI36))+IF(HR36&lt;&gt;1,0,COUNTIF($B$34:$B$37,HK36)+COUNTIF($D$34:$D$37,HK36)),"")</f>
        <v/>
      </c>
      <c r="HV36" s="644"/>
      <c r="HW36" s="646" t="str">
        <f>IF(HV36="","",VLOOKUP(HV36,Sprache!$D$5:$E$63,2,0))</f>
        <v/>
      </c>
      <c r="HX36" s="643"/>
      <c r="HY36" s="646" t="str">
        <f>IF(HX36="","",VLOOKUP(HX36,Sprache!$D$5:$E$63,2,0))</f>
        <v/>
      </c>
      <c r="HZ36" s="630"/>
      <c r="IA36" s="631"/>
      <c r="IB36" s="631"/>
      <c r="IC36" s="631"/>
      <c r="ID36" s="631">
        <f>COUNTIF(HV$34:HV$37,HV36)+COUNTIF(HX$34:HX$37,HV36)</f>
        <v>0</v>
      </c>
      <c r="IE36" s="631">
        <f>COUNTIF(HV$34:HV$37,HX36)+COUNTIF(HX$34:HX$37,HX36)</f>
        <v>0</v>
      </c>
      <c r="IF36" s="632"/>
      <c r="IG36" s="607" t="str">
        <f>IF(OR(HV36&lt;&gt;"",HX36&lt;&gt;""),IF(ID36&lt;&gt;1,0,COUNTIF($B$34:$B$37,HV36)+COUNTIF($D$34:$D$37,HV36))+IF(IE36&lt;&gt;1,0,COUNTIF($B$34:$B$37,HX36)+COUNTIF($D$34:$D$37,HX36)),"")</f>
        <v/>
      </c>
      <c r="II36" s="644"/>
      <c r="IJ36" s="646" t="str">
        <f>IF(II36="","",VLOOKUP(II36,Sprache!$D$5:$E$63,2,0))</f>
        <v/>
      </c>
      <c r="IK36" s="643"/>
      <c r="IL36" s="646" t="str">
        <f>IF(IK36="","",VLOOKUP(IK36,Sprache!$D$5:$E$63,2,0))</f>
        <v/>
      </c>
      <c r="IM36" s="630"/>
      <c r="IN36" s="631"/>
      <c r="IO36" s="631"/>
      <c r="IP36" s="631"/>
      <c r="IQ36" s="631">
        <f>COUNTIF(II$34:II$37,II36)+COUNTIF(IK$34:IK$37,II36)</f>
        <v>0</v>
      </c>
      <c r="IR36" s="631">
        <f>COUNTIF(II$34:II$37,IK36)+COUNTIF(IK$34:IK$37,IK36)</f>
        <v>0</v>
      </c>
      <c r="IS36" s="632"/>
      <c r="IT36" s="607" t="str">
        <f>IF(OR(II36&lt;&gt;"",IK36&lt;&gt;""),IF(IQ36&lt;&gt;1,0,COUNTIF($B$34:$B$37,II36)+COUNTIF($D$34:$D$37,II36))+IF(IR36&lt;&gt;1,0,COUNTIF($B$34:$B$37,IK36)+COUNTIF($D$34:$D$37,IK36)),"")</f>
        <v/>
      </c>
      <c r="IV36" s="644"/>
      <c r="IW36" s="646" t="str">
        <f>IF(IV36="","",VLOOKUP(IV36,Sprache!$D$5:$E$63,2,0))</f>
        <v/>
      </c>
      <c r="IX36" s="643"/>
      <c r="IY36" s="646" t="str">
        <f>IF(IX36="","",VLOOKUP(IX36,Sprache!$D$5:$E$63,2,0))</f>
        <v/>
      </c>
      <c r="IZ36" s="630"/>
      <c r="JA36" s="631"/>
      <c r="JB36" s="631"/>
      <c r="JC36" s="631"/>
      <c r="JD36" s="631">
        <f>COUNTIF(IV$34:IV$37,IV36)+COUNTIF(IX$34:IX$37,IV36)</f>
        <v>0</v>
      </c>
      <c r="JE36" s="631">
        <f>COUNTIF(IV$34:IV$37,IX36)+COUNTIF(IX$34:IX$37,IX36)</f>
        <v>0</v>
      </c>
      <c r="JF36" s="632"/>
      <c r="JG36" s="607" t="str">
        <f>IF(OR(IV36&lt;&gt;"",IX36&lt;&gt;""),IF(JD36&lt;&gt;1,0,COUNTIF($B$34:$B$37,IV36)+COUNTIF($D$34:$D$37,IV36))+IF(JE36&lt;&gt;1,0,COUNTIF($B$34:$B$37,IX36)+COUNTIF($D$34:$D$37,IX36)),"")</f>
        <v/>
      </c>
      <c r="JI36" s="644"/>
      <c r="JJ36" s="646" t="str">
        <f>IF(JI36="","",VLOOKUP(JI36,Sprache!$D$5:$E$63,2,0))</f>
        <v/>
      </c>
      <c r="JK36" s="643"/>
      <c r="JL36" s="646" t="str">
        <f>IF(JK36="","",VLOOKUP(JK36,Sprache!$D$5:$E$63,2,0))</f>
        <v/>
      </c>
      <c r="JM36" s="630"/>
      <c r="JN36" s="631"/>
      <c r="JO36" s="631"/>
      <c r="JP36" s="631"/>
      <c r="JQ36" s="631">
        <f>COUNTIF(JI$34:JI$37,JI36)+COUNTIF(JK$34:JK$37,JI36)</f>
        <v>0</v>
      </c>
      <c r="JR36" s="631">
        <f>COUNTIF(JI$34:JI$37,JK36)+COUNTIF(JK$34:JK$37,JK36)</f>
        <v>0</v>
      </c>
      <c r="JS36" s="632"/>
      <c r="JT36" s="607" t="str">
        <f>IF(OR(JI36&lt;&gt;"",JK36&lt;&gt;""),IF(JQ36&lt;&gt;1,0,COUNTIF($B$34:$B$37,JI36)+COUNTIF($D$34:$D$37,JI36))+IF(JR36&lt;&gt;1,0,COUNTIF($B$34:$B$37,JK36)+COUNTIF($D$34:$D$37,JK36)),"")</f>
        <v/>
      </c>
      <c r="JV36" s="644"/>
      <c r="JW36" s="646" t="str">
        <f>IF(JV36="","",VLOOKUP(JV36,Sprache!$D$5:$E$63,2,0))</f>
        <v/>
      </c>
      <c r="JX36" s="643"/>
      <c r="JY36" s="646" t="str">
        <f>IF(JX36="","",VLOOKUP(JX36,Sprache!$D$5:$E$63,2,0))</f>
        <v/>
      </c>
      <c r="JZ36" s="630"/>
      <c r="KA36" s="631"/>
      <c r="KB36" s="631"/>
      <c r="KC36" s="631"/>
      <c r="KD36" s="631">
        <f>COUNTIF(JV$34:JV$37,JV36)+COUNTIF(JX$34:JX$37,JV36)</f>
        <v>0</v>
      </c>
      <c r="KE36" s="631">
        <f>COUNTIF(JV$34:JV$37,JX36)+COUNTIF(JX$34:JX$37,JX36)</f>
        <v>0</v>
      </c>
      <c r="KF36" s="632"/>
      <c r="KG36" s="607" t="str">
        <f>IF(OR(JV36&lt;&gt;"",JX36&lt;&gt;""),IF(KD36&lt;&gt;1,0,COUNTIF($B$34:$B$37,JV36)+COUNTIF($D$34:$D$37,JV36))+IF(KE36&lt;&gt;1,0,COUNTIF($B$34:$B$37,JX36)+COUNTIF($D$34:$D$37,JX36)),"")</f>
        <v/>
      </c>
      <c r="KI36" s="644"/>
      <c r="KJ36" s="646" t="str">
        <f>IF(KI36="","",VLOOKUP(KI36,Sprache!$D$5:$E$63,2,0))</f>
        <v/>
      </c>
      <c r="KK36" s="643"/>
      <c r="KL36" s="646" t="str">
        <f>IF(KK36="","",VLOOKUP(KK36,Sprache!$D$5:$E$63,2,0))</f>
        <v/>
      </c>
      <c r="KM36" s="630"/>
      <c r="KN36" s="631"/>
      <c r="KO36" s="631"/>
      <c r="KP36" s="631"/>
      <c r="KQ36" s="631">
        <f>COUNTIF(KI$34:KI$37,KI36)+COUNTIF(KK$34:KK$37,KI36)</f>
        <v>0</v>
      </c>
      <c r="KR36" s="631">
        <f>COUNTIF(KI$34:KI$37,KK36)+COUNTIF(KK$34:KK$37,KK36)</f>
        <v>0</v>
      </c>
      <c r="KS36" s="632"/>
      <c r="KT36" s="607" t="str">
        <f>IF(OR(KI36&lt;&gt;"",KK36&lt;&gt;""),IF(KQ36&lt;&gt;1,0,COUNTIF($B$34:$B$37,KI36)+COUNTIF($D$34:$D$37,KI36))+IF(KR36&lt;&gt;1,0,COUNTIF($B$34:$B$37,KK36)+COUNTIF($D$34:$D$37,KK36)),"")</f>
        <v/>
      </c>
      <c r="KV36" s="644"/>
      <c r="KW36" s="646" t="str">
        <f>IF(KV36="","",VLOOKUP(KV36,Sprache!$D$5:$E$63,2,0))</f>
        <v/>
      </c>
      <c r="KX36" s="643"/>
      <c r="KY36" s="646" t="str">
        <f>IF(KX36="","",VLOOKUP(KX36,Sprache!$D$5:$E$63,2,0))</f>
        <v/>
      </c>
      <c r="KZ36" s="630"/>
      <c r="LA36" s="631"/>
      <c r="LB36" s="631"/>
      <c r="LC36" s="631"/>
      <c r="LD36" s="631">
        <f>COUNTIF(KV$34:KV$37,KV36)+COUNTIF(KX$34:KX$37,KV36)</f>
        <v>0</v>
      </c>
      <c r="LE36" s="631">
        <f>COUNTIF(KV$34:KV$37,KX36)+COUNTIF(KX$34:KX$37,KX36)</f>
        <v>0</v>
      </c>
      <c r="LF36" s="632"/>
      <c r="LG36" s="607" t="str">
        <f>IF(OR(KV36&lt;&gt;"",KX36&lt;&gt;""),IF(LD36&lt;&gt;1,0,COUNTIF($B$34:$B$37,KV36)+COUNTIF($D$34:$D$37,KV36))+IF(LE36&lt;&gt;1,0,COUNTIF($B$34:$B$37,KX36)+COUNTIF($D$34:$D$37,KX36)),"")</f>
        <v/>
      </c>
      <c r="LI36" s="644"/>
      <c r="LJ36" s="646" t="str">
        <f>IF(LI36="","",VLOOKUP(LI36,Sprache!$D$5:$E$63,2,0))</f>
        <v/>
      </c>
      <c r="LK36" s="643"/>
      <c r="LL36" s="646" t="str">
        <f>IF(LK36="","",VLOOKUP(LK36,Sprache!$D$5:$E$63,2,0))</f>
        <v/>
      </c>
      <c r="LM36" s="630"/>
      <c r="LN36" s="631"/>
      <c r="LO36" s="631"/>
      <c r="LP36" s="631"/>
      <c r="LQ36" s="631">
        <f>COUNTIF(LI$34:LI$37,LI36)+COUNTIF(LK$34:LK$37,LI36)</f>
        <v>0</v>
      </c>
      <c r="LR36" s="631">
        <f>COUNTIF(LI$34:LI$37,LK36)+COUNTIF(LK$34:LK$37,LK36)</f>
        <v>0</v>
      </c>
      <c r="LS36" s="632"/>
      <c r="LT36" s="607" t="str">
        <f>IF(OR(LI36&lt;&gt;"",LK36&lt;&gt;""),IF(LQ36&lt;&gt;1,0,COUNTIF($B$34:$B$37,LI36)+COUNTIF($D$34:$D$37,LI36))+IF(LR36&lt;&gt;1,0,COUNTIF($B$34:$B$37,LK36)+COUNTIF($D$34:$D$37,LK36)),"")</f>
        <v/>
      </c>
      <c r="LV36" s="644"/>
      <c r="LW36" s="646" t="str">
        <f>IF(LV36="","",VLOOKUP(LV36,Sprache!$D$5:$E$63,2,0))</f>
        <v/>
      </c>
      <c r="LX36" s="643"/>
      <c r="LY36" s="646" t="str">
        <f>IF(LX36="","",VLOOKUP(LX36,Sprache!$D$5:$E$63,2,0))</f>
        <v/>
      </c>
      <c r="LZ36" s="630"/>
      <c r="MA36" s="631"/>
      <c r="MB36" s="631"/>
      <c r="MC36" s="631"/>
      <c r="MD36" s="631">
        <f>COUNTIF(LV$34:LV$37,LV36)+COUNTIF(LX$34:LX$37,LV36)</f>
        <v>0</v>
      </c>
      <c r="ME36" s="631">
        <f>COUNTIF(LV$34:LV$37,LX36)+COUNTIF(LX$34:LX$37,LX36)</f>
        <v>0</v>
      </c>
      <c r="MF36" s="632"/>
      <c r="MG36" s="607" t="str">
        <f>IF(OR(LV36&lt;&gt;"",LX36&lt;&gt;""),IF(MD36&lt;&gt;1,0,COUNTIF($B$34:$B$37,LV36)+COUNTIF($D$34:$D$37,LV36))+IF(ME36&lt;&gt;1,0,COUNTIF($B$34:$B$37,LX36)+COUNTIF($D$34:$D$37,LX36)),"")</f>
        <v/>
      </c>
    </row>
    <row r="37" spans="2:345" x14ac:dyDescent="0.25">
      <c r="B37" s="605">
        <f>IF(C37="","",INDEX(Groups!$C$7:$C$25,MATCH(C37,Groups!$D$7:$D$25,0)))</f>
        <v>5</v>
      </c>
      <c r="C37" s="646" t="str">
        <f>EURO!$K$54</f>
        <v>Spanien</v>
      </c>
      <c r="D37" s="606">
        <f>IF(E37="","",INDEX(Groups!$C$7:$C$25,MATCH(E37,Groups!$D$7:$D$25,0)))</f>
        <v>9</v>
      </c>
      <c r="E37" s="646" t="str">
        <f>EURO!$L$54</f>
        <v>Schweiz</v>
      </c>
      <c r="F37" s="649">
        <f>IF(AND(EURO!$K$55&lt;&gt;"",EURO!$L$55&lt;&gt;""),EURO!$K$55+IF(AND(EURO!$K$57&lt;&gt;"",EURO!$L$57&lt;&gt;"",EURO!$K$55=EURO!$L$55),EURO!$K$57,0),"")</f>
        <v>2</v>
      </c>
      <c r="G37" s="650">
        <f>IF(AND(EURO!$K$55&lt;&gt;"",EURO!$L$55&lt;&gt;""),EURO!$L$55+IF(AND(EURO!$K$57&lt;&gt;"",EURO!$L$57&lt;&gt;"",EURO!$K$55=EURO!$L$55),EURO!$L$57,0),"")</f>
        <v>0</v>
      </c>
      <c r="I37" s="644"/>
      <c r="J37" s="646" t="str">
        <f>IF(I37="","",VLOOKUP(I37,Sprache!$D$5:$E$63,2,0))</f>
        <v/>
      </c>
      <c r="K37" s="643"/>
      <c r="L37" s="646" t="str">
        <f>IF(K37="","",VLOOKUP(K37,Sprache!$D$5:$E$63,2,0))</f>
        <v/>
      </c>
      <c r="M37" s="633"/>
      <c r="N37" s="634"/>
      <c r="O37" s="634"/>
      <c r="P37" s="634"/>
      <c r="Q37" s="634">
        <f>COUNTIF(I$34:I$37,I37)+COUNTIF(K$34:K$37,I37)</f>
        <v>0</v>
      </c>
      <c r="R37" s="634">
        <f>COUNTIF(I$34:I$37,K37)+COUNTIF(K$34:K$37,K37)</f>
        <v>0</v>
      </c>
      <c r="S37" s="635"/>
      <c r="T37" s="607" t="str">
        <f>IF(OR(I37&lt;&gt;"",K37&lt;&gt;""),IF(Q37&lt;&gt;1,0,COUNTIF($B$34:$B$37,I37)+COUNTIF($D$34:$D$37,I37))+IF(R37&lt;&gt;1,0,COUNTIF($B$34:$B$37,K37)+COUNTIF($D$34:$D$37,K37)),"")</f>
        <v/>
      </c>
      <c r="V37" s="644"/>
      <c r="W37" s="646" t="str">
        <f>IF(V37="","",VLOOKUP(V37,Sprache!$D$5:$E$63,2,0))</f>
        <v/>
      </c>
      <c r="X37" s="643"/>
      <c r="Y37" s="646" t="str">
        <f>IF(X37="","",VLOOKUP(X37,Sprache!$D$5:$E$63,2,0))</f>
        <v/>
      </c>
      <c r="Z37" s="633"/>
      <c r="AA37" s="634"/>
      <c r="AB37" s="634"/>
      <c r="AC37" s="634"/>
      <c r="AD37" s="634">
        <f>COUNTIF(V$34:V$37,V37)+COUNTIF(X$34:X$37,V37)</f>
        <v>0</v>
      </c>
      <c r="AE37" s="634">
        <f>COUNTIF(V$34:V$37,X37)+COUNTIF(X$34:X$37,X37)</f>
        <v>0</v>
      </c>
      <c r="AF37" s="635"/>
      <c r="AG37" s="607" t="str">
        <f>IF(OR(V37&lt;&gt;"",X37&lt;&gt;""),IF(AD37&lt;&gt;1,0,COUNTIF($B$34:$B$37,V37)+COUNTIF($D$34:$D$37,V37))+IF(AE37&lt;&gt;1,0,COUNTIF($B$34:$B$37,X37)+COUNTIF($D$34:$D$37,X37)),"")</f>
        <v/>
      </c>
      <c r="AI37" s="644"/>
      <c r="AJ37" s="646" t="str">
        <f>IF(AI37="","",VLOOKUP(AI37,Sprache!$D$5:$E$63,2,0))</f>
        <v/>
      </c>
      <c r="AK37" s="643"/>
      <c r="AL37" s="646" t="str">
        <f>IF(AK37="","",VLOOKUP(AK37,Sprache!$D$5:$E$63,2,0))</f>
        <v/>
      </c>
      <c r="AM37" s="633"/>
      <c r="AN37" s="634"/>
      <c r="AO37" s="634"/>
      <c r="AP37" s="634"/>
      <c r="AQ37" s="634">
        <f>COUNTIF(AI$34:AI$37,AI37)+COUNTIF(AK$34:AK$37,AI37)</f>
        <v>0</v>
      </c>
      <c r="AR37" s="634">
        <f>COUNTIF(AI$34:AI$37,AK37)+COUNTIF(AK$34:AK$37,AK37)</f>
        <v>0</v>
      </c>
      <c r="AS37" s="635"/>
      <c r="AT37" s="607" t="str">
        <f>IF(OR(AI37&lt;&gt;"",AK37&lt;&gt;""),IF(AQ37&lt;&gt;1,0,COUNTIF($B$34:$B$37,AI37)+COUNTIF($D$34:$D$37,AI37))+IF(AR37&lt;&gt;1,0,COUNTIF($B$34:$B$37,AK37)+COUNTIF($D$34:$D$37,AK37)),"")</f>
        <v/>
      </c>
      <c r="AV37" s="644"/>
      <c r="AW37" s="646" t="str">
        <f>IF(AV37="","",VLOOKUP(AV37,Sprache!$D$5:$E$63,2,0))</f>
        <v/>
      </c>
      <c r="AX37" s="643"/>
      <c r="AY37" s="646" t="str">
        <f>IF(AX37="","",VLOOKUP(AX37,Sprache!$D$5:$E$63,2,0))</f>
        <v/>
      </c>
      <c r="AZ37" s="633"/>
      <c r="BA37" s="634"/>
      <c r="BB37" s="634"/>
      <c r="BC37" s="634"/>
      <c r="BD37" s="634">
        <f>COUNTIF(AV$34:AV$37,AV37)+COUNTIF(AX$34:AX$37,AV37)</f>
        <v>0</v>
      </c>
      <c r="BE37" s="634">
        <f>COUNTIF(AV$34:AV$37,AX37)+COUNTIF(AX$34:AX$37,AX37)</f>
        <v>0</v>
      </c>
      <c r="BF37" s="635"/>
      <c r="BG37" s="607" t="str">
        <f>IF(OR(AV37&lt;&gt;"",AX37&lt;&gt;""),IF(BD37&lt;&gt;1,0,COUNTIF($B$34:$B$37,AV37)+COUNTIF($D$34:$D$37,AV37))+IF(BE37&lt;&gt;1,0,COUNTIF($B$34:$B$37,AX37)+COUNTIF($D$34:$D$37,AX37)),"")</f>
        <v/>
      </c>
      <c r="BI37" s="644"/>
      <c r="BJ37" s="646" t="str">
        <f>IF(BI37="","",VLOOKUP(BI37,Sprache!$D$5:$E$63,2,0))</f>
        <v/>
      </c>
      <c r="BK37" s="643"/>
      <c r="BL37" s="646" t="str">
        <f>IF(BK37="","",VLOOKUP(BK37,Sprache!$D$5:$E$63,2,0))</f>
        <v/>
      </c>
      <c r="BM37" s="633"/>
      <c r="BN37" s="634"/>
      <c r="BO37" s="634"/>
      <c r="BP37" s="634"/>
      <c r="BQ37" s="634">
        <f>COUNTIF(BI$34:BI$37,BI37)+COUNTIF(BK$34:BK$37,BI37)</f>
        <v>0</v>
      </c>
      <c r="BR37" s="634">
        <f>COUNTIF(BI$34:BI$37,BK37)+COUNTIF(BK$34:BK$37,BK37)</f>
        <v>0</v>
      </c>
      <c r="BS37" s="635"/>
      <c r="BT37" s="607" t="str">
        <f>IF(OR(BI37&lt;&gt;"",BK37&lt;&gt;""),IF(BQ37&lt;&gt;1,0,COUNTIF($B$34:$B$37,BI37)+COUNTIF($D$34:$D$37,BI37))+IF(BR37&lt;&gt;1,0,COUNTIF($B$34:$B$37,BK37)+COUNTIF($D$34:$D$37,BK37)),"")</f>
        <v/>
      </c>
      <c r="BV37" s="644"/>
      <c r="BW37" s="646" t="str">
        <f>IF(BV37="","",VLOOKUP(BV37,Sprache!$D$5:$E$63,2,0))</f>
        <v/>
      </c>
      <c r="BX37" s="643"/>
      <c r="BY37" s="646" t="str">
        <f>IF(BX37="","",VLOOKUP(BX37,Sprache!$D$5:$E$63,2,0))</f>
        <v/>
      </c>
      <c r="BZ37" s="633"/>
      <c r="CA37" s="634"/>
      <c r="CB37" s="634"/>
      <c r="CC37" s="634"/>
      <c r="CD37" s="634">
        <f>COUNTIF(BV$34:BV$37,BV37)+COUNTIF(BX$34:BX$37,BV37)</f>
        <v>0</v>
      </c>
      <c r="CE37" s="634">
        <f>COUNTIF(BV$34:BV$37,BX37)+COUNTIF(BX$34:BX$37,BX37)</f>
        <v>0</v>
      </c>
      <c r="CF37" s="635"/>
      <c r="CG37" s="607" t="str">
        <f>IF(OR(BV37&lt;&gt;"",BX37&lt;&gt;""),IF(CD37&lt;&gt;1,0,COUNTIF($B$34:$B$37,BV37)+COUNTIF($D$34:$D$37,BV37))+IF(CE37&lt;&gt;1,0,COUNTIF($B$34:$B$37,BX37)+COUNTIF($D$34:$D$37,BX37)),"")</f>
        <v/>
      </c>
      <c r="CI37" s="644"/>
      <c r="CJ37" s="646" t="str">
        <f>IF(CI37="","",VLOOKUP(CI37,Sprache!$D$5:$E$63,2,0))</f>
        <v/>
      </c>
      <c r="CK37" s="643"/>
      <c r="CL37" s="646" t="str">
        <f>IF(CK37="","",VLOOKUP(CK37,Sprache!$D$5:$E$63,2,0))</f>
        <v/>
      </c>
      <c r="CM37" s="633"/>
      <c r="CN37" s="634"/>
      <c r="CO37" s="634"/>
      <c r="CP37" s="634"/>
      <c r="CQ37" s="634">
        <f>COUNTIF(CI$34:CI$37,CI37)+COUNTIF(CK$34:CK$37,CI37)</f>
        <v>0</v>
      </c>
      <c r="CR37" s="634">
        <f>COUNTIF(CI$34:CI$37,CK37)+COUNTIF(CK$34:CK$37,CK37)</f>
        <v>0</v>
      </c>
      <c r="CS37" s="635"/>
      <c r="CT37" s="607" t="str">
        <f>IF(OR(CI37&lt;&gt;"",CK37&lt;&gt;""),IF(CQ37&lt;&gt;1,0,COUNTIF($B$34:$B$37,CI37)+COUNTIF($D$34:$D$37,CI37))+IF(CR37&lt;&gt;1,0,COUNTIF($B$34:$B$37,CK37)+COUNTIF($D$34:$D$37,CK37)),"")</f>
        <v/>
      </c>
      <c r="CV37" s="644"/>
      <c r="CW37" s="646" t="str">
        <f>IF(CV37="","",VLOOKUP(CV37,Sprache!$D$5:$E$63,2,0))</f>
        <v/>
      </c>
      <c r="CX37" s="643"/>
      <c r="CY37" s="646" t="str">
        <f>IF(CX37="","",VLOOKUP(CX37,Sprache!$D$5:$E$63,2,0))</f>
        <v/>
      </c>
      <c r="CZ37" s="633"/>
      <c r="DA37" s="634"/>
      <c r="DB37" s="634"/>
      <c r="DC37" s="634"/>
      <c r="DD37" s="634">
        <f>COUNTIF(CV$34:CV$37,CV37)+COUNTIF(CX$34:CX$37,CV37)</f>
        <v>0</v>
      </c>
      <c r="DE37" s="634">
        <f>COUNTIF(CV$34:CV$37,CX37)+COUNTIF(CX$34:CX$37,CX37)</f>
        <v>0</v>
      </c>
      <c r="DF37" s="635"/>
      <c r="DG37" s="607" t="str">
        <f>IF(OR(CV37&lt;&gt;"",CX37&lt;&gt;""),IF(DD37&lt;&gt;1,0,COUNTIF($B$34:$B$37,CV37)+COUNTIF($D$34:$D$37,CV37))+IF(DE37&lt;&gt;1,0,COUNTIF($B$34:$B$37,CX37)+COUNTIF($D$34:$D$37,CX37)),"")</f>
        <v/>
      </c>
      <c r="DI37" s="644"/>
      <c r="DJ37" s="646" t="str">
        <f>IF(DI37="","",VLOOKUP(DI37,Sprache!$D$5:$E$63,2,0))</f>
        <v/>
      </c>
      <c r="DK37" s="643"/>
      <c r="DL37" s="646" t="str">
        <f>IF(DK37="","",VLOOKUP(DK37,Sprache!$D$5:$E$63,2,0))</f>
        <v/>
      </c>
      <c r="DM37" s="633"/>
      <c r="DN37" s="634"/>
      <c r="DO37" s="634"/>
      <c r="DP37" s="634"/>
      <c r="DQ37" s="634">
        <f>COUNTIF(DI$34:DI$37,DI37)+COUNTIF(DK$34:DK$37,DI37)</f>
        <v>0</v>
      </c>
      <c r="DR37" s="634">
        <f>COUNTIF(DI$34:DI$37,DK37)+COUNTIF(DK$34:DK$37,DK37)</f>
        <v>0</v>
      </c>
      <c r="DS37" s="635"/>
      <c r="DT37" s="607" t="str">
        <f>IF(OR(DI37&lt;&gt;"",DK37&lt;&gt;""),IF(DQ37&lt;&gt;1,0,COUNTIF($B$34:$B$37,DI37)+COUNTIF($D$34:$D$37,DI37))+IF(DR37&lt;&gt;1,0,COUNTIF($B$34:$B$37,DK37)+COUNTIF($D$34:$D$37,DK37)),"")</f>
        <v/>
      </c>
      <c r="DV37" s="644"/>
      <c r="DW37" s="646" t="str">
        <f>IF(DV37="","",VLOOKUP(DV37,Sprache!$D$5:$E$63,2,0))</f>
        <v/>
      </c>
      <c r="DX37" s="643"/>
      <c r="DY37" s="646" t="str">
        <f>IF(DX37="","",VLOOKUP(DX37,Sprache!$D$5:$E$63,2,0))</f>
        <v/>
      </c>
      <c r="DZ37" s="633"/>
      <c r="EA37" s="634"/>
      <c r="EB37" s="634"/>
      <c r="EC37" s="634"/>
      <c r="ED37" s="634">
        <f>COUNTIF(DV$34:DV$37,DV37)+COUNTIF(DX$34:DX$37,DV37)</f>
        <v>0</v>
      </c>
      <c r="EE37" s="634">
        <f>COUNTIF(DV$34:DV$37,DX37)+COUNTIF(DX$34:DX$37,DX37)</f>
        <v>0</v>
      </c>
      <c r="EF37" s="635"/>
      <c r="EG37" s="607" t="str">
        <f>IF(OR(DV37&lt;&gt;"",DX37&lt;&gt;""),IF(ED37&lt;&gt;1,0,COUNTIF($B$34:$B$37,DV37)+COUNTIF($D$34:$D$37,DV37))+IF(EE37&lt;&gt;1,0,COUNTIF($B$34:$B$37,DX37)+COUNTIF($D$34:$D$37,DX37)),"")</f>
        <v/>
      </c>
      <c r="EI37" s="644"/>
      <c r="EJ37" s="646" t="str">
        <f>IF(EI37="","",VLOOKUP(EI37,Sprache!$D$5:$E$63,2,0))</f>
        <v/>
      </c>
      <c r="EK37" s="643"/>
      <c r="EL37" s="646" t="str">
        <f>IF(EK37="","",VLOOKUP(EK37,Sprache!$D$5:$E$63,2,0))</f>
        <v/>
      </c>
      <c r="EM37" s="633"/>
      <c r="EN37" s="634"/>
      <c r="EO37" s="634"/>
      <c r="EP37" s="634"/>
      <c r="EQ37" s="634">
        <f>COUNTIF(EI$34:EI$37,EI37)+COUNTIF(EK$34:EK$37,EI37)</f>
        <v>0</v>
      </c>
      <c r="ER37" s="634">
        <f>COUNTIF(EI$34:EI$37,EK37)+COUNTIF(EK$34:EK$37,EK37)</f>
        <v>0</v>
      </c>
      <c r="ES37" s="635"/>
      <c r="ET37" s="607" t="str">
        <f>IF(OR(EI37&lt;&gt;"",EK37&lt;&gt;""),IF(EQ37&lt;&gt;1,0,COUNTIF($B$34:$B$37,EI37)+COUNTIF($D$34:$D$37,EI37))+IF(ER37&lt;&gt;1,0,COUNTIF($B$34:$B$37,EK37)+COUNTIF($D$34:$D$37,EK37)),"")</f>
        <v/>
      </c>
      <c r="EV37" s="644"/>
      <c r="EW37" s="646" t="str">
        <f>IF(EV37="","",VLOOKUP(EV37,Sprache!$D$5:$E$63,2,0))</f>
        <v/>
      </c>
      <c r="EX37" s="643"/>
      <c r="EY37" s="646" t="str">
        <f>IF(EX37="","",VLOOKUP(EX37,Sprache!$D$5:$E$63,2,0))</f>
        <v/>
      </c>
      <c r="EZ37" s="633"/>
      <c r="FA37" s="634"/>
      <c r="FB37" s="634"/>
      <c r="FC37" s="634"/>
      <c r="FD37" s="634">
        <f>COUNTIF(EV$34:EV$37,EV37)+COUNTIF(EX$34:EX$37,EV37)</f>
        <v>0</v>
      </c>
      <c r="FE37" s="634">
        <f>COUNTIF(EV$34:EV$37,EX37)+COUNTIF(EX$34:EX$37,EX37)</f>
        <v>0</v>
      </c>
      <c r="FF37" s="635"/>
      <c r="FG37" s="607" t="str">
        <f>IF(OR(EV37&lt;&gt;"",EX37&lt;&gt;""),IF(FD37&lt;&gt;1,0,COUNTIF($B$34:$B$37,EV37)+COUNTIF($D$34:$D$37,EV37))+IF(FE37&lt;&gt;1,0,COUNTIF($B$34:$B$37,EX37)+COUNTIF($D$34:$D$37,EX37)),"")</f>
        <v/>
      </c>
      <c r="FI37" s="644"/>
      <c r="FJ37" s="646" t="str">
        <f>IF(FI37="","",VLOOKUP(FI37,Sprache!$D$5:$E$63,2,0))</f>
        <v/>
      </c>
      <c r="FK37" s="643"/>
      <c r="FL37" s="646" t="str">
        <f>IF(FK37="","",VLOOKUP(FK37,Sprache!$D$5:$E$63,2,0))</f>
        <v/>
      </c>
      <c r="FM37" s="633"/>
      <c r="FN37" s="634"/>
      <c r="FO37" s="634"/>
      <c r="FP37" s="634"/>
      <c r="FQ37" s="634">
        <f>COUNTIF(FI$34:FI$37,FI37)+COUNTIF(FK$34:FK$37,FI37)</f>
        <v>0</v>
      </c>
      <c r="FR37" s="634">
        <f>COUNTIF(FI$34:FI$37,FK37)+COUNTIF(FK$34:FK$37,FK37)</f>
        <v>0</v>
      </c>
      <c r="FS37" s="635"/>
      <c r="FT37" s="607" t="str">
        <f>IF(OR(FI37&lt;&gt;"",FK37&lt;&gt;""),IF(FQ37&lt;&gt;1,0,COUNTIF($B$34:$B$37,FI37)+COUNTIF($D$34:$D$37,FI37))+IF(FR37&lt;&gt;1,0,COUNTIF($B$34:$B$37,FK37)+COUNTIF($D$34:$D$37,FK37)),"")</f>
        <v/>
      </c>
      <c r="FV37" s="644"/>
      <c r="FW37" s="646" t="str">
        <f>IF(FV37="","",VLOOKUP(FV37,Sprache!$D$5:$E$63,2,0))</f>
        <v/>
      </c>
      <c r="FX37" s="643"/>
      <c r="FY37" s="646" t="str">
        <f>IF(FX37="","",VLOOKUP(FX37,Sprache!$D$5:$E$63,2,0))</f>
        <v/>
      </c>
      <c r="FZ37" s="633"/>
      <c r="GA37" s="634"/>
      <c r="GB37" s="634"/>
      <c r="GC37" s="634"/>
      <c r="GD37" s="634">
        <f>COUNTIF(FV$34:FV$37,FV37)+COUNTIF(FX$34:FX$37,FV37)</f>
        <v>0</v>
      </c>
      <c r="GE37" s="634">
        <f>COUNTIF(FV$34:FV$37,FX37)+COUNTIF(FX$34:FX$37,FX37)</f>
        <v>0</v>
      </c>
      <c r="GF37" s="635"/>
      <c r="GG37" s="607" t="str">
        <f>IF(OR(FV37&lt;&gt;"",FX37&lt;&gt;""),IF(GD37&lt;&gt;1,0,COUNTIF($B$34:$B$37,FV37)+COUNTIF($D$34:$D$37,FV37))+IF(GE37&lt;&gt;1,0,COUNTIF($B$34:$B$37,FX37)+COUNTIF($D$34:$D$37,FX37)),"")</f>
        <v/>
      </c>
      <c r="GI37" s="644"/>
      <c r="GJ37" s="646" t="str">
        <f>IF(GI37="","",VLOOKUP(GI37,Sprache!$D$5:$E$63,2,0))</f>
        <v/>
      </c>
      <c r="GK37" s="643"/>
      <c r="GL37" s="646" t="str">
        <f>IF(GK37="","",VLOOKUP(GK37,Sprache!$D$5:$E$63,2,0))</f>
        <v/>
      </c>
      <c r="GM37" s="633"/>
      <c r="GN37" s="634"/>
      <c r="GO37" s="634"/>
      <c r="GP37" s="634"/>
      <c r="GQ37" s="634">
        <f>COUNTIF(GI$34:GI$37,GI37)+COUNTIF(GK$34:GK$37,GI37)</f>
        <v>0</v>
      </c>
      <c r="GR37" s="634">
        <f>COUNTIF(GI$34:GI$37,GK37)+COUNTIF(GK$34:GK$37,GK37)</f>
        <v>0</v>
      </c>
      <c r="GS37" s="635"/>
      <c r="GT37" s="607" t="str">
        <f>IF(OR(GI37&lt;&gt;"",GK37&lt;&gt;""),IF(GQ37&lt;&gt;1,0,COUNTIF($B$34:$B$37,GI37)+COUNTIF($D$34:$D$37,GI37))+IF(GR37&lt;&gt;1,0,COUNTIF($B$34:$B$37,GK37)+COUNTIF($D$34:$D$37,GK37)),"")</f>
        <v/>
      </c>
      <c r="GV37" s="644"/>
      <c r="GW37" s="646" t="str">
        <f>IF(GV37="","",VLOOKUP(GV37,Sprache!$D$5:$E$63,2,0))</f>
        <v/>
      </c>
      <c r="GX37" s="643"/>
      <c r="GY37" s="646" t="str">
        <f>IF(GX37="","",VLOOKUP(GX37,Sprache!$D$5:$E$63,2,0))</f>
        <v/>
      </c>
      <c r="GZ37" s="633"/>
      <c r="HA37" s="634"/>
      <c r="HB37" s="634"/>
      <c r="HC37" s="634"/>
      <c r="HD37" s="634">
        <f>COUNTIF(GV$34:GV$37,GV37)+COUNTIF(GX$34:GX$37,GV37)</f>
        <v>0</v>
      </c>
      <c r="HE37" s="634">
        <f>COUNTIF(GV$34:GV$37,GX37)+COUNTIF(GX$34:GX$37,GX37)</f>
        <v>0</v>
      </c>
      <c r="HF37" s="635"/>
      <c r="HG37" s="607" t="str">
        <f>IF(OR(GV37&lt;&gt;"",GX37&lt;&gt;""),IF(HD37&lt;&gt;1,0,COUNTIF($B$34:$B$37,GV37)+COUNTIF($D$34:$D$37,GV37))+IF(HE37&lt;&gt;1,0,COUNTIF($B$34:$B$37,GX37)+COUNTIF($D$34:$D$37,GX37)),"")</f>
        <v/>
      </c>
      <c r="HI37" s="644"/>
      <c r="HJ37" s="646" t="str">
        <f>IF(HI37="","",VLOOKUP(HI37,Sprache!$D$5:$E$63,2,0))</f>
        <v/>
      </c>
      <c r="HK37" s="643"/>
      <c r="HL37" s="646" t="str">
        <f>IF(HK37="","",VLOOKUP(HK37,Sprache!$D$5:$E$63,2,0))</f>
        <v/>
      </c>
      <c r="HM37" s="633"/>
      <c r="HN37" s="634"/>
      <c r="HO37" s="634"/>
      <c r="HP37" s="634"/>
      <c r="HQ37" s="634">
        <f>COUNTIF(HI$34:HI$37,HI37)+COUNTIF(HK$34:HK$37,HI37)</f>
        <v>0</v>
      </c>
      <c r="HR37" s="634">
        <f>COUNTIF(HI$34:HI$37,HK37)+COUNTIF(HK$34:HK$37,HK37)</f>
        <v>0</v>
      </c>
      <c r="HS37" s="635"/>
      <c r="HT37" s="607" t="str">
        <f>IF(OR(HI37&lt;&gt;"",HK37&lt;&gt;""),IF(HQ37&lt;&gt;1,0,COUNTIF($B$34:$B$37,HI37)+COUNTIF($D$34:$D$37,HI37))+IF(HR37&lt;&gt;1,0,COUNTIF($B$34:$B$37,HK37)+COUNTIF($D$34:$D$37,HK37)),"")</f>
        <v/>
      </c>
      <c r="HV37" s="644"/>
      <c r="HW37" s="646" t="str">
        <f>IF(HV37="","",VLOOKUP(HV37,Sprache!$D$5:$E$63,2,0))</f>
        <v/>
      </c>
      <c r="HX37" s="643"/>
      <c r="HY37" s="646" t="str">
        <f>IF(HX37="","",VLOOKUP(HX37,Sprache!$D$5:$E$63,2,0))</f>
        <v/>
      </c>
      <c r="HZ37" s="633"/>
      <c r="IA37" s="634"/>
      <c r="IB37" s="634"/>
      <c r="IC37" s="634"/>
      <c r="ID37" s="634">
        <f>COUNTIF(HV$34:HV$37,HV37)+COUNTIF(HX$34:HX$37,HV37)</f>
        <v>0</v>
      </c>
      <c r="IE37" s="634">
        <f>COUNTIF(HV$34:HV$37,HX37)+COUNTIF(HX$34:HX$37,HX37)</f>
        <v>0</v>
      </c>
      <c r="IF37" s="635"/>
      <c r="IG37" s="607" t="str">
        <f>IF(OR(HV37&lt;&gt;"",HX37&lt;&gt;""),IF(ID37&lt;&gt;1,0,COUNTIF($B$34:$B$37,HV37)+COUNTIF($D$34:$D$37,HV37))+IF(IE37&lt;&gt;1,0,COUNTIF($B$34:$B$37,HX37)+COUNTIF($D$34:$D$37,HX37)),"")</f>
        <v/>
      </c>
      <c r="II37" s="644"/>
      <c r="IJ37" s="646" t="str">
        <f>IF(II37="","",VLOOKUP(II37,Sprache!$D$5:$E$63,2,0))</f>
        <v/>
      </c>
      <c r="IK37" s="643"/>
      <c r="IL37" s="646" t="str">
        <f>IF(IK37="","",VLOOKUP(IK37,Sprache!$D$5:$E$63,2,0))</f>
        <v/>
      </c>
      <c r="IM37" s="633"/>
      <c r="IN37" s="634"/>
      <c r="IO37" s="634"/>
      <c r="IP37" s="634"/>
      <c r="IQ37" s="634">
        <f>COUNTIF(II$34:II$37,II37)+COUNTIF(IK$34:IK$37,II37)</f>
        <v>0</v>
      </c>
      <c r="IR37" s="634">
        <f>COUNTIF(II$34:II$37,IK37)+COUNTIF(IK$34:IK$37,IK37)</f>
        <v>0</v>
      </c>
      <c r="IS37" s="635"/>
      <c r="IT37" s="607" t="str">
        <f>IF(OR(II37&lt;&gt;"",IK37&lt;&gt;""),IF(IQ37&lt;&gt;1,0,COUNTIF($B$34:$B$37,II37)+COUNTIF($D$34:$D$37,II37))+IF(IR37&lt;&gt;1,0,COUNTIF($B$34:$B$37,IK37)+COUNTIF($D$34:$D$37,IK37)),"")</f>
        <v/>
      </c>
      <c r="IV37" s="644"/>
      <c r="IW37" s="646" t="str">
        <f>IF(IV37="","",VLOOKUP(IV37,Sprache!$D$5:$E$63,2,0))</f>
        <v/>
      </c>
      <c r="IX37" s="643"/>
      <c r="IY37" s="646" t="str">
        <f>IF(IX37="","",VLOOKUP(IX37,Sprache!$D$5:$E$63,2,0))</f>
        <v/>
      </c>
      <c r="IZ37" s="633"/>
      <c r="JA37" s="634"/>
      <c r="JB37" s="634"/>
      <c r="JC37" s="634"/>
      <c r="JD37" s="634">
        <f>COUNTIF(IV$34:IV$37,IV37)+COUNTIF(IX$34:IX$37,IV37)</f>
        <v>0</v>
      </c>
      <c r="JE37" s="634">
        <f>COUNTIF(IV$34:IV$37,IX37)+COUNTIF(IX$34:IX$37,IX37)</f>
        <v>0</v>
      </c>
      <c r="JF37" s="635"/>
      <c r="JG37" s="607" t="str">
        <f>IF(OR(IV37&lt;&gt;"",IX37&lt;&gt;""),IF(JD37&lt;&gt;1,0,COUNTIF($B$34:$B$37,IV37)+COUNTIF($D$34:$D$37,IV37))+IF(JE37&lt;&gt;1,0,COUNTIF($B$34:$B$37,IX37)+COUNTIF($D$34:$D$37,IX37)),"")</f>
        <v/>
      </c>
      <c r="JI37" s="644"/>
      <c r="JJ37" s="646" t="str">
        <f>IF(JI37="","",VLOOKUP(JI37,Sprache!$D$5:$E$63,2,0))</f>
        <v/>
      </c>
      <c r="JK37" s="643"/>
      <c r="JL37" s="646" t="str">
        <f>IF(JK37="","",VLOOKUP(JK37,Sprache!$D$5:$E$63,2,0))</f>
        <v/>
      </c>
      <c r="JM37" s="633"/>
      <c r="JN37" s="634"/>
      <c r="JO37" s="634"/>
      <c r="JP37" s="634"/>
      <c r="JQ37" s="634">
        <f>COUNTIF(JI$34:JI$37,JI37)+COUNTIF(JK$34:JK$37,JI37)</f>
        <v>0</v>
      </c>
      <c r="JR37" s="634">
        <f>COUNTIF(JI$34:JI$37,JK37)+COUNTIF(JK$34:JK$37,JK37)</f>
        <v>0</v>
      </c>
      <c r="JS37" s="635"/>
      <c r="JT37" s="607" t="str">
        <f>IF(OR(JI37&lt;&gt;"",JK37&lt;&gt;""),IF(JQ37&lt;&gt;1,0,COUNTIF($B$34:$B$37,JI37)+COUNTIF($D$34:$D$37,JI37))+IF(JR37&lt;&gt;1,0,COUNTIF($B$34:$B$37,JK37)+COUNTIF($D$34:$D$37,JK37)),"")</f>
        <v/>
      </c>
      <c r="JV37" s="644"/>
      <c r="JW37" s="646" t="str">
        <f>IF(JV37="","",VLOOKUP(JV37,Sprache!$D$5:$E$63,2,0))</f>
        <v/>
      </c>
      <c r="JX37" s="643"/>
      <c r="JY37" s="646" t="str">
        <f>IF(JX37="","",VLOOKUP(JX37,Sprache!$D$5:$E$63,2,0))</f>
        <v/>
      </c>
      <c r="JZ37" s="633"/>
      <c r="KA37" s="634"/>
      <c r="KB37" s="634"/>
      <c r="KC37" s="634"/>
      <c r="KD37" s="634">
        <f>COUNTIF(JV$34:JV$37,JV37)+COUNTIF(JX$34:JX$37,JV37)</f>
        <v>0</v>
      </c>
      <c r="KE37" s="634">
        <f>COUNTIF(JV$34:JV$37,JX37)+COUNTIF(JX$34:JX$37,JX37)</f>
        <v>0</v>
      </c>
      <c r="KF37" s="635"/>
      <c r="KG37" s="607" t="str">
        <f>IF(OR(JV37&lt;&gt;"",JX37&lt;&gt;""),IF(KD37&lt;&gt;1,0,COUNTIF($B$34:$B$37,JV37)+COUNTIF($D$34:$D$37,JV37))+IF(KE37&lt;&gt;1,0,COUNTIF($B$34:$B$37,JX37)+COUNTIF($D$34:$D$37,JX37)),"")</f>
        <v/>
      </c>
      <c r="KI37" s="644"/>
      <c r="KJ37" s="646" t="str">
        <f>IF(KI37="","",VLOOKUP(KI37,Sprache!$D$5:$E$63,2,0))</f>
        <v/>
      </c>
      <c r="KK37" s="643"/>
      <c r="KL37" s="646" t="str">
        <f>IF(KK37="","",VLOOKUP(KK37,Sprache!$D$5:$E$63,2,0))</f>
        <v/>
      </c>
      <c r="KM37" s="633"/>
      <c r="KN37" s="634"/>
      <c r="KO37" s="634"/>
      <c r="KP37" s="634"/>
      <c r="KQ37" s="634">
        <f>COUNTIF(KI$34:KI$37,KI37)+COUNTIF(KK$34:KK$37,KI37)</f>
        <v>0</v>
      </c>
      <c r="KR37" s="634">
        <f>COUNTIF(KI$34:KI$37,KK37)+COUNTIF(KK$34:KK$37,KK37)</f>
        <v>0</v>
      </c>
      <c r="KS37" s="635"/>
      <c r="KT37" s="607" t="str">
        <f>IF(OR(KI37&lt;&gt;"",KK37&lt;&gt;""),IF(KQ37&lt;&gt;1,0,COUNTIF($B$34:$B$37,KI37)+COUNTIF($D$34:$D$37,KI37))+IF(KR37&lt;&gt;1,0,COUNTIF($B$34:$B$37,KK37)+COUNTIF($D$34:$D$37,KK37)),"")</f>
        <v/>
      </c>
      <c r="KV37" s="644"/>
      <c r="KW37" s="646" t="str">
        <f>IF(KV37="","",VLOOKUP(KV37,Sprache!$D$5:$E$63,2,0))</f>
        <v/>
      </c>
      <c r="KX37" s="643"/>
      <c r="KY37" s="646" t="str">
        <f>IF(KX37="","",VLOOKUP(KX37,Sprache!$D$5:$E$63,2,0))</f>
        <v/>
      </c>
      <c r="KZ37" s="633"/>
      <c r="LA37" s="634"/>
      <c r="LB37" s="634"/>
      <c r="LC37" s="634"/>
      <c r="LD37" s="634">
        <f>COUNTIF(KV$34:KV$37,KV37)+COUNTIF(KX$34:KX$37,KV37)</f>
        <v>0</v>
      </c>
      <c r="LE37" s="634">
        <f>COUNTIF(KV$34:KV$37,KX37)+COUNTIF(KX$34:KX$37,KX37)</f>
        <v>0</v>
      </c>
      <c r="LF37" s="635"/>
      <c r="LG37" s="607" t="str">
        <f>IF(OR(KV37&lt;&gt;"",KX37&lt;&gt;""),IF(LD37&lt;&gt;1,0,COUNTIF($B$34:$B$37,KV37)+COUNTIF($D$34:$D$37,KV37))+IF(LE37&lt;&gt;1,0,COUNTIF($B$34:$B$37,KX37)+COUNTIF($D$34:$D$37,KX37)),"")</f>
        <v/>
      </c>
      <c r="LI37" s="644"/>
      <c r="LJ37" s="646" t="str">
        <f>IF(LI37="","",VLOOKUP(LI37,Sprache!$D$5:$E$63,2,0))</f>
        <v/>
      </c>
      <c r="LK37" s="643"/>
      <c r="LL37" s="646" t="str">
        <f>IF(LK37="","",VLOOKUP(LK37,Sprache!$D$5:$E$63,2,0))</f>
        <v/>
      </c>
      <c r="LM37" s="633"/>
      <c r="LN37" s="634"/>
      <c r="LO37" s="634"/>
      <c r="LP37" s="634"/>
      <c r="LQ37" s="634">
        <f>COUNTIF(LI$34:LI$37,LI37)+COUNTIF(LK$34:LK$37,LI37)</f>
        <v>0</v>
      </c>
      <c r="LR37" s="634">
        <f>COUNTIF(LI$34:LI$37,LK37)+COUNTIF(LK$34:LK$37,LK37)</f>
        <v>0</v>
      </c>
      <c r="LS37" s="635"/>
      <c r="LT37" s="607" t="str">
        <f>IF(OR(LI37&lt;&gt;"",LK37&lt;&gt;""),IF(LQ37&lt;&gt;1,0,COUNTIF($B$34:$B$37,LI37)+COUNTIF($D$34:$D$37,LI37))+IF(LR37&lt;&gt;1,0,COUNTIF($B$34:$B$37,LK37)+COUNTIF($D$34:$D$37,LK37)),"")</f>
        <v/>
      </c>
      <c r="LV37" s="644"/>
      <c r="LW37" s="646" t="str">
        <f>IF(LV37="","",VLOOKUP(LV37,Sprache!$D$5:$E$63,2,0))</f>
        <v/>
      </c>
      <c r="LX37" s="643"/>
      <c r="LY37" s="646" t="str">
        <f>IF(LX37="","",VLOOKUP(LX37,Sprache!$D$5:$E$63,2,0))</f>
        <v/>
      </c>
      <c r="LZ37" s="633"/>
      <c r="MA37" s="634"/>
      <c r="MB37" s="634"/>
      <c r="MC37" s="634"/>
      <c r="MD37" s="634">
        <f>COUNTIF(LV$34:LV$37,LV37)+COUNTIF(LX$34:LX$37,LV37)</f>
        <v>0</v>
      </c>
      <c r="ME37" s="634">
        <f>COUNTIF(LV$34:LV$37,LX37)+COUNTIF(LX$34:LX$37,LX37)</f>
        <v>0</v>
      </c>
      <c r="MF37" s="635"/>
      <c r="MG37" s="607" t="str">
        <f>IF(OR(LV37&lt;&gt;"",LX37&lt;&gt;""),IF(MD37&lt;&gt;1,0,COUNTIF($B$34:$B$37,LV37)+COUNTIF($D$34:$D$37,LV37))+IF(ME37&lt;&gt;1,0,COUNTIF($B$34:$B$37,LX37)+COUNTIF($D$34:$D$37,LX37)),"")</f>
        <v/>
      </c>
    </row>
    <row r="38" spans="2:345" ht="24" customHeight="1" x14ac:dyDescent="0.25">
      <c r="B38" s="602" t="str">
        <f>Sprache!$E$187</f>
        <v>Halbfinale</v>
      </c>
      <c r="C38" s="647"/>
      <c r="D38" s="603"/>
      <c r="E38" s="647"/>
      <c r="F38" s="655"/>
      <c r="G38" s="656"/>
      <c r="I38" s="602" t="str">
        <f>$B38</f>
        <v>Halbfinale</v>
      </c>
      <c r="J38" s="647"/>
      <c r="K38" s="603"/>
      <c r="L38" s="647"/>
      <c r="M38" s="608"/>
      <c r="N38" s="608"/>
      <c r="O38" s="608"/>
      <c r="P38" s="608"/>
      <c r="Q38" s="608"/>
      <c r="R38" s="608"/>
      <c r="S38" s="608"/>
      <c r="T38" s="609"/>
      <c r="V38" s="602" t="str">
        <f>$B38</f>
        <v>Halbfinale</v>
      </c>
      <c r="W38" s="647"/>
      <c r="X38" s="603"/>
      <c r="Y38" s="647"/>
      <c r="Z38" s="608"/>
      <c r="AA38" s="608"/>
      <c r="AB38" s="608"/>
      <c r="AC38" s="608"/>
      <c r="AD38" s="608"/>
      <c r="AE38" s="608"/>
      <c r="AF38" s="608"/>
      <c r="AG38" s="609"/>
      <c r="AI38" s="602" t="str">
        <f>$B38</f>
        <v>Halbfinale</v>
      </c>
      <c r="AJ38" s="647"/>
      <c r="AK38" s="603"/>
      <c r="AL38" s="647"/>
      <c r="AM38" s="608"/>
      <c r="AN38" s="608"/>
      <c r="AO38" s="608"/>
      <c r="AP38" s="608"/>
      <c r="AQ38" s="608"/>
      <c r="AR38" s="608"/>
      <c r="AS38" s="608"/>
      <c r="AT38" s="609"/>
      <c r="AV38" s="602" t="str">
        <f>$B38</f>
        <v>Halbfinale</v>
      </c>
      <c r="AW38" s="647"/>
      <c r="AX38" s="603"/>
      <c r="AY38" s="647"/>
      <c r="AZ38" s="608"/>
      <c r="BA38" s="608"/>
      <c r="BB38" s="608"/>
      <c r="BC38" s="608"/>
      <c r="BD38" s="608"/>
      <c r="BE38" s="608"/>
      <c r="BF38" s="608"/>
      <c r="BG38" s="609"/>
      <c r="BI38" s="602" t="str">
        <f>$B38</f>
        <v>Halbfinale</v>
      </c>
      <c r="BJ38" s="647"/>
      <c r="BK38" s="603"/>
      <c r="BL38" s="647"/>
      <c r="BM38" s="608"/>
      <c r="BN38" s="608"/>
      <c r="BO38" s="608"/>
      <c r="BP38" s="608"/>
      <c r="BQ38" s="608"/>
      <c r="BR38" s="608"/>
      <c r="BS38" s="608"/>
      <c r="BT38" s="609"/>
      <c r="BV38" s="602" t="str">
        <f>$B38</f>
        <v>Halbfinale</v>
      </c>
      <c r="BW38" s="647"/>
      <c r="BX38" s="603"/>
      <c r="BY38" s="647"/>
      <c r="BZ38" s="608"/>
      <c r="CA38" s="608"/>
      <c r="CB38" s="608"/>
      <c r="CC38" s="608"/>
      <c r="CD38" s="608"/>
      <c r="CE38" s="608"/>
      <c r="CF38" s="608"/>
      <c r="CG38" s="609"/>
      <c r="CI38" s="602" t="str">
        <f>$B38</f>
        <v>Halbfinale</v>
      </c>
      <c r="CJ38" s="647"/>
      <c r="CK38" s="603"/>
      <c r="CL38" s="647"/>
      <c r="CM38" s="608"/>
      <c r="CN38" s="608"/>
      <c r="CO38" s="608"/>
      <c r="CP38" s="608"/>
      <c r="CQ38" s="608"/>
      <c r="CR38" s="608"/>
      <c r="CS38" s="608"/>
      <c r="CT38" s="609"/>
      <c r="CV38" s="602" t="str">
        <f>$B38</f>
        <v>Halbfinale</v>
      </c>
      <c r="CW38" s="647"/>
      <c r="CX38" s="603"/>
      <c r="CY38" s="647"/>
      <c r="CZ38" s="608"/>
      <c r="DA38" s="608"/>
      <c r="DB38" s="608"/>
      <c r="DC38" s="608"/>
      <c r="DD38" s="608"/>
      <c r="DE38" s="608"/>
      <c r="DF38" s="608"/>
      <c r="DG38" s="609"/>
      <c r="DI38" s="602" t="str">
        <f>$B38</f>
        <v>Halbfinale</v>
      </c>
      <c r="DJ38" s="647"/>
      <c r="DK38" s="603"/>
      <c r="DL38" s="647"/>
      <c r="DM38" s="608"/>
      <c r="DN38" s="608"/>
      <c r="DO38" s="608"/>
      <c r="DP38" s="608"/>
      <c r="DQ38" s="608"/>
      <c r="DR38" s="608"/>
      <c r="DS38" s="608"/>
      <c r="DT38" s="609"/>
      <c r="DV38" s="602" t="str">
        <f>$B38</f>
        <v>Halbfinale</v>
      </c>
      <c r="DW38" s="647"/>
      <c r="DX38" s="603"/>
      <c r="DY38" s="647"/>
      <c r="DZ38" s="608"/>
      <c r="EA38" s="608"/>
      <c r="EB38" s="608"/>
      <c r="EC38" s="608"/>
      <c r="ED38" s="608"/>
      <c r="EE38" s="608"/>
      <c r="EF38" s="608"/>
      <c r="EG38" s="609"/>
      <c r="EI38" s="602" t="str">
        <f>$B38</f>
        <v>Halbfinale</v>
      </c>
      <c r="EJ38" s="647"/>
      <c r="EK38" s="603"/>
      <c r="EL38" s="647"/>
      <c r="EM38" s="608"/>
      <c r="EN38" s="608"/>
      <c r="EO38" s="608"/>
      <c r="EP38" s="608"/>
      <c r="EQ38" s="608"/>
      <c r="ER38" s="608"/>
      <c r="ES38" s="608"/>
      <c r="ET38" s="609"/>
      <c r="EV38" s="602" t="str">
        <f>$B38</f>
        <v>Halbfinale</v>
      </c>
      <c r="EW38" s="647"/>
      <c r="EX38" s="603"/>
      <c r="EY38" s="647"/>
      <c r="EZ38" s="608"/>
      <c r="FA38" s="608"/>
      <c r="FB38" s="608"/>
      <c r="FC38" s="608"/>
      <c r="FD38" s="608"/>
      <c r="FE38" s="608"/>
      <c r="FF38" s="608"/>
      <c r="FG38" s="609"/>
      <c r="FI38" s="602" t="str">
        <f>$B38</f>
        <v>Halbfinale</v>
      </c>
      <c r="FJ38" s="647"/>
      <c r="FK38" s="603"/>
      <c r="FL38" s="647"/>
      <c r="FM38" s="608"/>
      <c r="FN38" s="608"/>
      <c r="FO38" s="608"/>
      <c r="FP38" s="608"/>
      <c r="FQ38" s="608"/>
      <c r="FR38" s="608"/>
      <c r="FS38" s="608"/>
      <c r="FT38" s="609"/>
      <c r="FV38" s="602" t="str">
        <f>$B38</f>
        <v>Halbfinale</v>
      </c>
      <c r="FW38" s="647"/>
      <c r="FX38" s="603"/>
      <c r="FY38" s="647"/>
      <c r="FZ38" s="608"/>
      <c r="GA38" s="608"/>
      <c r="GB38" s="608"/>
      <c r="GC38" s="608"/>
      <c r="GD38" s="608"/>
      <c r="GE38" s="608"/>
      <c r="GF38" s="608"/>
      <c r="GG38" s="609"/>
      <c r="GI38" s="602" t="str">
        <f>$B38</f>
        <v>Halbfinale</v>
      </c>
      <c r="GJ38" s="647"/>
      <c r="GK38" s="603"/>
      <c r="GL38" s="647"/>
      <c r="GM38" s="608"/>
      <c r="GN38" s="608"/>
      <c r="GO38" s="608"/>
      <c r="GP38" s="608"/>
      <c r="GQ38" s="608"/>
      <c r="GR38" s="608"/>
      <c r="GS38" s="608"/>
      <c r="GT38" s="609"/>
      <c r="GV38" s="602" t="str">
        <f>$B38</f>
        <v>Halbfinale</v>
      </c>
      <c r="GW38" s="647"/>
      <c r="GX38" s="603"/>
      <c r="GY38" s="647"/>
      <c r="GZ38" s="608"/>
      <c r="HA38" s="608"/>
      <c r="HB38" s="608"/>
      <c r="HC38" s="608"/>
      <c r="HD38" s="608"/>
      <c r="HE38" s="608"/>
      <c r="HF38" s="608"/>
      <c r="HG38" s="609"/>
      <c r="HI38" s="602" t="str">
        <f>$B38</f>
        <v>Halbfinale</v>
      </c>
      <c r="HJ38" s="647"/>
      <c r="HK38" s="603"/>
      <c r="HL38" s="647"/>
      <c r="HM38" s="608"/>
      <c r="HN38" s="608"/>
      <c r="HO38" s="608"/>
      <c r="HP38" s="608"/>
      <c r="HQ38" s="608"/>
      <c r="HR38" s="608"/>
      <c r="HS38" s="608"/>
      <c r="HT38" s="609"/>
      <c r="HV38" s="602" t="str">
        <f>$B38</f>
        <v>Halbfinale</v>
      </c>
      <c r="HW38" s="647"/>
      <c r="HX38" s="603"/>
      <c r="HY38" s="647"/>
      <c r="HZ38" s="608"/>
      <c r="IA38" s="608"/>
      <c r="IB38" s="608"/>
      <c r="IC38" s="608"/>
      <c r="ID38" s="608"/>
      <c r="IE38" s="608"/>
      <c r="IF38" s="608"/>
      <c r="IG38" s="609"/>
      <c r="II38" s="602" t="str">
        <f>$B38</f>
        <v>Halbfinale</v>
      </c>
      <c r="IJ38" s="647"/>
      <c r="IK38" s="603"/>
      <c r="IL38" s="647"/>
      <c r="IM38" s="608"/>
      <c r="IN38" s="608"/>
      <c r="IO38" s="608"/>
      <c r="IP38" s="608"/>
      <c r="IQ38" s="608"/>
      <c r="IR38" s="608"/>
      <c r="IS38" s="608"/>
      <c r="IT38" s="609"/>
      <c r="IV38" s="602" t="str">
        <f>$B38</f>
        <v>Halbfinale</v>
      </c>
      <c r="IW38" s="647"/>
      <c r="IX38" s="603"/>
      <c r="IY38" s="647"/>
      <c r="IZ38" s="608"/>
      <c r="JA38" s="608"/>
      <c r="JB38" s="608"/>
      <c r="JC38" s="608"/>
      <c r="JD38" s="608"/>
      <c r="JE38" s="608"/>
      <c r="JF38" s="608"/>
      <c r="JG38" s="609"/>
      <c r="JI38" s="602" t="str">
        <f>$B38</f>
        <v>Halbfinale</v>
      </c>
      <c r="JJ38" s="647"/>
      <c r="JK38" s="603"/>
      <c r="JL38" s="647"/>
      <c r="JM38" s="608"/>
      <c r="JN38" s="608"/>
      <c r="JO38" s="608"/>
      <c r="JP38" s="608"/>
      <c r="JQ38" s="608"/>
      <c r="JR38" s="608"/>
      <c r="JS38" s="608"/>
      <c r="JT38" s="609"/>
      <c r="JV38" s="602" t="str">
        <f>$B38</f>
        <v>Halbfinale</v>
      </c>
      <c r="JW38" s="647"/>
      <c r="JX38" s="603"/>
      <c r="JY38" s="647"/>
      <c r="JZ38" s="608"/>
      <c r="KA38" s="608"/>
      <c r="KB38" s="608"/>
      <c r="KC38" s="608"/>
      <c r="KD38" s="608"/>
      <c r="KE38" s="608"/>
      <c r="KF38" s="608"/>
      <c r="KG38" s="609"/>
      <c r="KI38" s="602" t="str">
        <f>$B38</f>
        <v>Halbfinale</v>
      </c>
      <c r="KJ38" s="647"/>
      <c r="KK38" s="603"/>
      <c r="KL38" s="647"/>
      <c r="KM38" s="608"/>
      <c r="KN38" s="608"/>
      <c r="KO38" s="608"/>
      <c r="KP38" s="608"/>
      <c r="KQ38" s="608"/>
      <c r="KR38" s="608"/>
      <c r="KS38" s="608"/>
      <c r="KT38" s="609"/>
      <c r="KV38" s="602" t="str">
        <f>$B38</f>
        <v>Halbfinale</v>
      </c>
      <c r="KW38" s="647"/>
      <c r="KX38" s="603"/>
      <c r="KY38" s="647"/>
      <c r="KZ38" s="608"/>
      <c r="LA38" s="608"/>
      <c r="LB38" s="608"/>
      <c r="LC38" s="608"/>
      <c r="LD38" s="608"/>
      <c r="LE38" s="608"/>
      <c r="LF38" s="608"/>
      <c r="LG38" s="609"/>
      <c r="LI38" s="602" t="str">
        <f>$B38</f>
        <v>Halbfinale</v>
      </c>
      <c r="LJ38" s="647"/>
      <c r="LK38" s="603"/>
      <c r="LL38" s="647"/>
      <c r="LM38" s="608"/>
      <c r="LN38" s="608"/>
      <c r="LO38" s="608"/>
      <c r="LP38" s="608"/>
      <c r="LQ38" s="608"/>
      <c r="LR38" s="608"/>
      <c r="LS38" s="608"/>
      <c r="LT38" s="609"/>
      <c r="LV38" s="602" t="str">
        <f>$B38</f>
        <v>Halbfinale</v>
      </c>
      <c r="LW38" s="647"/>
      <c r="LX38" s="603"/>
      <c r="LY38" s="647"/>
      <c r="LZ38" s="608"/>
      <c r="MA38" s="608"/>
      <c r="MB38" s="608"/>
      <c r="MC38" s="608"/>
      <c r="MD38" s="608"/>
      <c r="ME38" s="608"/>
      <c r="MF38" s="608"/>
      <c r="MG38" s="609"/>
    </row>
    <row r="39" spans="2:345" x14ac:dyDescent="0.25">
      <c r="B39" s="605">
        <f>IF(C39="","",INDEX(Groups!$C$7:$C$25,MATCH(C39,Groups!$D$7:$D$25,0)))</f>
        <v>3</v>
      </c>
      <c r="C39" s="646" t="str">
        <f>EURO!$C$64</f>
        <v>England</v>
      </c>
      <c r="D39" s="606">
        <f>IF(E39="","",INDEX(Groups!$C$7:$C$25,MATCH(E39,Groups!$D$7:$D$25,0)))</f>
        <v>2</v>
      </c>
      <c r="E39" s="646" t="str">
        <f>EURO!$E$64</f>
        <v>Italien</v>
      </c>
      <c r="F39" s="649">
        <f>IF(AND(EURO!$C$65&lt;&gt;"",EURO!$E$65&lt;&gt;""),EURO!$C$65+IF(AND(EURO!$C$67&lt;&gt;"",EURO!$E$67&lt;&gt;"",EURO!$C$65=EURO!$E$65),EURO!$C$67,0),"")</f>
        <v>2</v>
      </c>
      <c r="G39" s="650">
        <f>IF(AND(EURO!$C$65&lt;&gt;"",EURO!$E$65&lt;&gt;""),EURO!$E$65+IF(AND(EURO!$C$67&lt;&gt;"",EURO!$E$67&lt;&gt;"",EURO!$C$65=EURO!$E$65),EURO!$E$67,0),"")</f>
        <v>1</v>
      </c>
      <c r="I39" s="644"/>
      <c r="J39" s="646" t="str">
        <f>IF(I39="","",VLOOKUP(I39,Sprache!$D$5:$E$63,2,0))</f>
        <v/>
      </c>
      <c r="K39" s="643"/>
      <c r="L39" s="646" t="str">
        <f>IF(K39="","",VLOOKUP(K39,Sprache!$D$5:$E$63,2,0))</f>
        <v/>
      </c>
      <c r="M39" s="627"/>
      <c r="N39" s="628"/>
      <c r="O39" s="628"/>
      <c r="P39" s="628"/>
      <c r="Q39" s="628">
        <f>COUNTIF(I$39:I$40,I39)+COUNTIF(K$39:K$40,I39)</f>
        <v>0</v>
      </c>
      <c r="R39" s="628">
        <f>COUNTIF(I$39:I$40,K39)+COUNTIF(K$39:K$40,K39)</f>
        <v>0</v>
      </c>
      <c r="S39" s="629"/>
      <c r="T39" s="607" t="str">
        <f>IF(OR(I39&lt;&gt;"",K39&lt;&gt;""),IF(Q39&lt;&gt;1,0,COUNTIF($B$39:$B$40,I39)+COUNTIF($D$39:$D$40,I39))+IF(R39&lt;&gt;1,0,COUNTIF($B$39:$B$40,K39)+COUNTIF($D$39:$D$40,K39)),"")</f>
        <v/>
      </c>
      <c r="V39" s="644"/>
      <c r="W39" s="646" t="str">
        <f>IF(V39="","",VLOOKUP(V39,Sprache!$D$5:$E$63,2,0))</f>
        <v/>
      </c>
      <c r="X39" s="643"/>
      <c r="Y39" s="646" t="str">
        <f>IF(X39="","",VLOOKUP(X39,Sprache!$D$5:$E$63,2,0))</f>
        <v/>
      </c>
      <c r="Z39" s="627"/>
      <c r="AA39" s="628"/>
      <c r="AB39" s="628"/>
      <c r="AC39" s="628"/>
      <c r="AD39" s="628">
        <f>COUNTIF(V$39:V$40,V39)+COUNTIF(X$39:X$40,V39)</f>
        <v>0</v>
      </c>
      <c r="AE39" s="628">
        <f>COUNTIF(V$39:V$40,X39)+COUNTIF(X$39:X$40,X39)</f>
        <v>0</v>
      </c>
      <c r="AF39" s="629"/>
      <c r="AG39" s="607" t="str">
        <f>IF(OR(V39&lt;&gt;"",X39&lt;&gt;""),IF(AD39&lt;&gt;1,0,COUNTIF($B$39:$B$40,V39)+COUNTIF($D$39:$D$40,V39))+IF(AE39&lt;&gt;1,0,COUNTIF($B$39:$B$40,X39)+COUNTIF($D$39:$D$40,X39)),"")</f>
        <v/>
      </c>
      <c r="AI39" s="644"/>
      <c r="AJ39" s="646" t="str">
        <f>IF(AI39="","",VLOOKUP(AI39,Sprache!$D$5:$E$63,2,0))</f>
        <v/>
      </c>
      <c r="AK39" s="643"/>
      <c r="AL39" s="646" t="str">
        <f>IF(AK39="","",VLOOKUP(AK39,Sprache!$D$5:$E$63,2,0))</f>
        <v/>
      </c>
      <c r="AM39" s="627"/>
      <c r="AN39" s="628"/>
      <c r="AO39" s="628"/>
      <c r="AP39" s="628"/>
      <c r="AQ39" s="628">
        <f>COUNTIF(AI$39:AI$40,AI39)+COUNTIF(AK$39:AK$40,AI39)</f>
        <v>0</v>
      </c>
      <c r="AR39" s="628">
        <f>COUNTIF(AI$39:AI$40,AK39)+COUNTIF(AK$39:AK$40,AK39)</f>
        <v>0</v>
      </c>
      <c r="AS39" s="629"/>
      <c r="AT39" s="607" t="str">
        <f>IF(OR(AI39&lt;&gt;"",AK39&lt;&gt;""),IF(AQ39&lt;&gt;1,0,COUNTIF($B$39:$B$40,AI39)+COUNTIF($D$39:$D$40,AI39))+IF(AR39&lt;&gt;1,0,COUNTIF($B$39:$B$40,AK39)+COUNTIF($D$39:$D$40,AK39)),"")</f>
        <v/>
      </c>
      <c r="AV39" s="644"/>
      <c r="AW39" s="646" t="str">
        <f>IF(AV39="","",VLOOKUP(AV39,Sprache!$D$5:$E$63,2,0))</f>
        <v/>
      </c>
      <c r="AX39" s="643"/>
      <c r="AY39" s="646" t="str">
        <f>IF(AX39="","",VLOOKUP(AX39,Sprache!$D$5:$E$63,2,0))</f>
        <v/>
      </c>
      <c r="AZ39" s="627"/>
      <c r="BA39" s="628"/>
      <c r="BB39" s="628"/>
      <c r="BC39" s="628"/>
      <c r="BD39" s="628">
        <f>COUNTIF(AV$39:AV$40,AV39)+COUNTIF(AX$39:AX$40,AV39)</f>
        <v>0</v>
      </c>
      <c r="BE39" s="628">
        <f>COUNTIF(AV$39:AV$40,AX39)+COUNTIF(AX$39:AX$40,AX39)</f>
        <v>0</v>
      </c>
      <c r="BF39" s="629"/>
      <c r="BG39" s="607" t="str">
        <f>IF(OR(AV39&lt;&gt;"",AX39&lt;&gt;""),IF(BD39&lt;&gt;1,0,COUNTIF($B$39:$B$40,AV39)+COUNTIF($D$39:$D$40,AV39))+IF(BE39&lt;&gt;1,0,COUNTIF($B$39:$B$40,AX39)+COUNTIF($D$39:$D$40,AX39)),"")</f>
        <v/>
      </c>
      <c r="BI39" s="644"/>
      <c r="BJ39" s="646" t="str">
        <f>IF(BI39="","",VLOOKUP(BI39,Sprache!$D$5:$E$63,2,0))</f>
        <v/>
      </c>
      <c r="BK39" s="643"/>
      <c r="BL39" s="646" t="str">
        <f>IF(BK39="","",VLOOKUP(BK39,Sprache!$D$5:$E$63,2,0))</f>
        <v/>
      </c>
      <c r="BM39" s="627"/>
      <c r="BN39" s="628"/>
      <c r="BO39" s="628"/>
      <c r="BP39" s="628"/>
      <c r="BQ39" s="628">
        <f>COUNTIF(BI$39:BI$40,BI39)+COUNTIF(BK$39:BK$40,BI39)</f>
        <v>0</v>
      </c>
      <c r="BR39" s="628">
        <f>COUNTIF(BI$39:BI$40,BK39)+COUNTIF(BK$39:BK$40,BK39)</f>
        <v>0</v>
      </c>
      <c r="BS39" s="629"/>
      <c r="BT39" s="607" t="str">
        <f>IF(OR(BI39&lt;&gt;"",BK39&lt;&gt;""),IF(BQ39&lt;&gt;1,0,COUNTIF($B$39:$B$40,BI39)+COUNTIF($D$39:$D$40,BI39))+IF(BR39&lt;&gt;1,0,COUNTIF($B$39:$B$40,BK39)+COUNTIF($D$39:$D$40,BK39)),"")</f>
        <v/>
      </c>
      <c r="BV39" s="644"/>
      <c r="BW39" s="646" t="str">
        <f>IF(BV39="","",VLOOKUP(BV39,Sprache!$D$5:$E$63,2,0))</f>
        <v/>
      </c>
      <c r="BX39" s="643"/>
      <c r="BY39" s="646" t="str">
        <f>IF(BX39="","",VLOOKUP(BX39,Sprache!$D$5:$E$63,2,0))</f>
        <v/>
      </c>
      <c r="BZ39" s="627"/>
      <c r="CA39" s="628"/>
      <c r="CB39" s="628"/>
      <c r="CC39" s="628"/>
      <c r="CD39" s="628">
        <f>COUNTIF(BV$39:BV$40,BV39)+COUNTIF(BX$39:BX$40,BV39)</f>
        <v>0</v>
      </c>
      <c r="CE39" s="628">
        <f>COUNTIF(BV$39:BV$40,BX39)+COUNTIF(BX$39:BX$40,BX39)</f>
        <v>0</v>
      </c>
      <c r="CF39" s="629"/>
      <c r="CG39" s="607" t="str">
        <f>IF(OR(BV39&lt;&gt;"",BX39&lt;&gt;""),IF(CD39&lt;&gt;1,0,COUNTIF($B$39:$B$40,BV39)+COUNTIF($D$39:$D$40,BV39))+IF(CE39&lt;&gt;1,0,COUNTIF($B$39:$B$40,BX39)+COUNTIF($D$39:$D$40,BX39)),"")</f>
        <v/>
      </c>
      <c r="CI39" s="644"/>
      <c r="CJ39" s="646" t="str">
        <f>IF(CI39="","",VLOOKUP(CI39,Sprache!$D$5:$E$63,2,0))</f>
        <v/>
      </c>
      <c r="CK39" s="643"/>
      <c r="CL39" s="646" t="str">
        <f>IF(CK39="","",VLOOKUP(CK39,Sprache!$D$5:$E$63,2,0))</f>
        <v/>
      </c>
      <c r="CM39" s="627"/>
      <c r="CN39" s="628"/>
      <c r="CO39" s="628"/>
      <c r="CP39" s="628"/>
      <c r="CQ39" s="628">
        <f>COUNTIF(CI$39:CI$40,CI39)+COUNTIF(CK$39:CK$40,CI39)</f>
        <v>0</v>
      </c>
      <c r="CR39" s="628">
        <f>COUNTIF(CI$39:CI$40,CK39)+COUNTIF(CK$39:CK$40,CK39)</f>
        <v>0</v>
      </c>
      <c r="CS39" s="629"/>
      <c r="CT39" s="607" t="str">
        <f>IF(OR(CI39&lt;&gt;"",CK39&lt;&gt;""),IF(CQ39&lt;&gt;1,0,COUNTIF($B$39:$B$40,CI39)+COUNTIF($D$39:$D$40,CI39))+IF(CR39&lt;&gt;1,0,COUNTIF($B$39:$B$40,CK39)+COUNTIF($D$39:$D$40,CK39)),"")</f>
        <v/>
      </c>
      <c r="CV39" s="644"/>
      <c r="CW39" s="646" t="str">
        <f>IF(CV39="","",VLOOKUP(CV39,Sprache!$D$5:$E$63,2,0))</f>
        <v/>
      </c>
      <c r="CX39" s="643"/>
      <c r="CY39" s="646" t="str">
        <f>IF(CX39="","",VLOOKUP(CX39,Sprache!$D$5:$E$63,2,0))</f>
        <v/>
      </c>
      <c r="CZ39" s="627"/>
      <c r="DA39" s="628"/>
      <c r="DB39" s="628"/>
      <c r="DC39" s="628"/>
      <c r="DD39" s="628">
        <f>COUNTIF(CV$39:CV$40,CV39)+COUNTIF(CX$39:CX$40,CV39)</f>
        <v>0</v>
      </c>
      <c r="DE39" s="628">
        <f>COUNTIF(CV$39:CV$40,CX39)+COUNTIF(CX$39:CX$40,CX39)</f>
        <v>0</v>
      </c>
      <c r="DF39" s="629"/>
      <c r="DG39" s="607" t="str">
        <f>IF(OR(CV39&lt;&gt;"",CX39&lt;&gt;""),IF(DD39&lt;&gt;1,0,COUNTIF($B$39:$B$40,CV39)+COUNTIF($D$39:$D$40,CV39))+IF(DE39&lt;&gt;1,0,COUNTIF($B$39:$B$40,CX39)+COUNTIF($D$39:$D$40,CX39)),"")</f>
        <v/>
      </c>
      <c r="DI39" s="644"/>
      <c r="DJ39" s="646" t="str">
        <f>IF(DI39="","",VLOOKUP(DI39,Sprache!$D$5:$E$63,2,0))</f>
        <v/>
      </c>
      <c r="DK39" s="643"/>
      <c r="DL39" s="646" t="str">
        <f>IF(DK39="","",VLOOKUP(DK39,Sprache!$D$5:$E$63,2,0))</f>
        <v/>
      </c>
      <c r="DM39" s="627"/>
      <c r="DN39" s="628"/>
      <c r="DO39" s="628"/>
      <c r="DP39" s="628"/>
      <c r="DQ39" s="628">
        <f>COUNTIF(DI$39:DI$40,DI39)+COUNTIF(DK$39:DK$40,DI39)</f>
        <v>0</v>
      </c>
      <c r="DR39" s="628">
        <f>COUNTIF(DI$39:DI$40,DK39)+COUNTIF(DK$39:DK$40,DK39)</f>
        <v>0</v>
      </c>
      <c r="DS39" s="629"/>
      <c r="DT39" s="607" t="str">
        <f>IF(OR(DI39&lt;&gt;"",DK39&lt;&gt;""),IF(DQ39&lt;&gt;1,0,COUNTIF($B$39:$B$40,DI39)+COUNTIF($D$39:$D$40,DI39))+IF(DR39&lt;&gt;1,0,COUNTIF($B$39:$B$40,DK39)+COUNTIF($D$39:$D$40,DK39)),"")</f>
        <v/>
      </c>
      <c r="DV39" s="644"/>
      <c r="DW39" s="646" t="str">
        <f>IF(DV39="","",VLOOKUP(DV39,Sprache!$D$5:$E$63,2,0))</f>
        <v/>
      </c>
      <c r="DX39" s="643"/>
      <c r="DY39" s="646" t="str">
        <f>IF(DX39="","",VLOOKUP(DX39,Sprache!$D$5:$E$63,2,0))</f>
        <v/>
      </c>
      <c r="DZ39" s="627"/>
      <c r="EA39" s="628"/>
      <c r="EB39" s="628"/>
      <c r="EC39" s="628"/>
      <c r="ED39" s="628">
        <f>COUNTIF(DV$39:DV$40,DV39)+COUNTIF(DX$39:DX$40,DV39)</f>
        <v>0</v>
      </c>
      <c r="EE39" s="628">
        <f>COUNTIF(DV$39:DV$40,DX39)+COUNTIF(DX$39:DX$40,DX39)</f>
        <v>0</v>
      </c>
      <c r="EF39" s="629"/>
      <c r="EG39" s="607" t="str">
        <f>IF(OR(DV39&lt;&gt;"",DX39&lt;&gt;""),IF(ED39&lt;&gt;1,0,COUNTIF($B$39:$B$40,DV39)+COUNTIF($D$39:$D$40,DV39))+IF(EE39&lt;&gt;1,0,COUNTIF($B$39:$B$40,DX39)+COUNTIF($D$39:$D$40,DX39)),"")</f>
        <v/>
      </c>
      <c r="EI39" s="644"/>
      <c r="EJ39" s="646" t="str">
        <f>IF(EI39="","",VLOOKUP(EI39,Sprache!$D$5:$E$63,2,0))</f>
        <v/>
      </c>
      <c r="EK39" s="643"/>
      <c r="EL39" s="646" t="str">
        <f>IF(EK39="","",VLOOKUP(EK39,Sprache!$D$5:$E$63,2,0))</f>
        <v/>
      </c>
      <c r="EM39" s="627"/>
      <c r="EN39" s="628"/>
      <c r="EO39" s="628"/>
      <c r="EP39" s="628"/>
      <c r="EQ39" s="628">
        <f>COUNTIF(EI$39:EI$40,EI39)+COUNTIF(EK$39:EK$40,EI39)</f>
        <v>0</v>
      </c>
      <c r="ER39" s="628">
        <f>COUNTIF(EI$39:EI$40,EK39)+COUNTIF(EK$39:EK$40,EK39)</f>
        <v>0</v>
      </c>
      <c r="ES39" s="629"/>
      <c r="ET39" s="607" t="str">
        <f>IF(OR(EI39&lt;&gt;"",EK39&lt;&gt;""),IF(EQ39&lt;&gt;1,0,COUNTIF($B$39:$B$40,EI39)+COUNTIF($D$39:$D$40,EI39))+IF(ER39&lt;&gt;1,0,COUNTIF($B$39:$B$40,EK39)+COUNTIF($D$39:$D$40,EK39)),"")</f>
        <v/>
      </c>
      <c r="EV39" s="644"/>
      <c r="EW39" s="646" t="str">
        <f>IF(EV39="","",VLOOKUP(EV39,Sprache!$D$5:$E$63,2,0))</f>
        <v/>
      </c>
      <c r="EX39" s="643"/>
      <c r="EY39" s="646" t="str">
        <f>IF(EX39="","",VLOOKUP(EX39,Sprache!$D$5:$E$63,2,0))</f>
        <v/>
      </c>
      <c r="EZ39" s="627"/>
      <c r="FA39" s="628"/>
      <c r="FB39" s="628"/>
      <c r="FC39" s="628"/>
      <c r="FD39" s="628">
        <f>COUNTIF(EV$39:EV$40,EV39)+COUNTIF(EX$39:EX$40,EV39)</f>
        <v>0</v>
      </c>
      <c r="FE39" s="628">
        <f>COUNTIF(EV$39:EV$40,EX39)+COUNTIF(EX$39:EX$40,EX39)</f>
        <v>0</v>
      </c>
      <c r="FF39" s="629"/>
      <c r="FG39" s="607" t="str">
        <f>IF(OR(EV39&lt;&gt;"",EX39&lt;&gt;""),IF(FD39&lt;&gt;1,0,COUNTIF($B$39:$B$40,EV39)+COUNTIF($D$39:$D$40,EV39))+IF(FE39&lt;&gt;1,0,COUNTIF($B$39:$B$40,EX39)+COUNTIF($D$39:$D$40,EX39)),"")</f>
        <v/>
      </c>
      <c r="FI39" s="644"/>
      <c r="FJ39" s="646" t="str">
        <f>IF(FI39="","",VLOOKUP(FI39,Sprache!$D$5:$E$63,2,0))</f>
        <v/>
      </c>
      <c r="FK39" s="643"/>
      <c r="FL39" s="646" t="str">
        <f>IF(FK39="","",VLOOKUP(FK39,Sprache!$D$5:$E$63,2,0))</f>
        <v/>
      </c>
      <c r="FM39" s="627"/>
      <c r="FN39" s="628"/>
      <c r="FO39" s="628"/>
      <c r="FP39" s="628"/>
      <c r="FQ39" s="628">
        <f>COUNTIF(FI$39:FI$40,FI39)+COUNTIF(FK$39:FK$40,FI39)</f>
        <v>0</v>
      </c>
      <c r="FR39" s="628">
        <f>COUNTIF(FI$39:FI$40,FK39)+COUNTIF(FK$39:FK$40,FK39)</f>
        <v>0</v>
      </c>
      <c r="FS39" s="629"/>
      <c r="FT39" s="607" t="str">
        <f>IF(OR(FI39&lt;&gt;"",FK39&lt;&gt;""),IF(FQ39&lt;&gt;1,0,COUNTIF($B$39:$B$40,FI39)+COUNTIF($D$39:$D$40,FI39))+IF(FR39&lt;&gt;1,0,COUNTIF($B$39:$B$40,FK39)+COUNTIF($D$39:$D$40,FK39)),"")</f>
        <v/>
      </c>
      <c r="FV39" s="644"/>
      <c r="FW39" s="646" t="str">
        <f>IF(FV39="","",VLOOKUP(FV39,Sprache!$D$5:$E$63,2,0))</f>
        <v/>
      </c>
      <c r="FX39" s="643"/>
      <c r="FY39" s="646" t="str">
        <f>IF(FX39="","",VLOOKUP(FX39,Sprache!$D$5:$E$63,2,0))</f>
        <v/>
      </c>
      <c r="FZ39" s="627"/>
      <c r="GA39" s="628"/>
      <c r="GB39" s="628"/>
      <c r="GC39" s="628"/>
      <c r="GD39" s="628">
        <f>COUNTIF(FV$39:FV$40,FV39)+COUNTIF(FX$39:FX$40,FV39)</f>
        <v>0</v>
      </c>
      <c r="GE39" s="628">
        <f>COUNTIF(FV$39:FV$40,FX39)+COUNTIF(FX$39:FX$40,FX39)</f>
        <v>0</v>
      </c>
      <c r="GF39" s="629"/>
      <c r="GG39" s="607" t="str">
        <f>IF(OR(FV39&lt;&gt;"",FX39&lt;&gt;""),IF(GD39&lt;&gt;1,0,COUNTIF($B$39:$B$40,FV39)+COUNTIF($D$39:$D$40,FV39))+IF(GE39&lt;&gt;1,0,COUNTIF($B$39:$B$40,FX39)+COUNTIF($D$39:$D$40,FX39)),"")</f>
        <v/>
      </c>
      <c r="GI39" s="644"/>
      <c r="GJ39" s="646" t="str">
        <f>IF(GI39="","",VLOOKUP(GI39,Sprache!$D$5:$E$63,2,0))</f>
        <v/>
      </c>
      <c r="GK39" s="643"/>
      <c r="GL39" s="646" t="str">
        <f>IF(GK39="","",VLOOKUP(GK39,Sprache!$D$5:$E$63,2,0))</f>
        <v/>
      </c>
      <c r="GM39" s="627"/>
      <c r="GN39" s="628"/>
      <c r="GO39" s="628"/>
      <c r="GP39" s="628"/>
      <c r="GQ39" s="628">
        <f>COUNTIF(GI$39:GI$40,GI39)+COUNTIF(GK$39:GK$40,GI39)</f>
        <v>0</v>
      </c>
      <c r="GR39" s="628">
        <f>COUNTIF(GI$39:GI$40,GK39)+COUNTIF(GK$39:GK$40,GK39)</f>
        <v>0</v>
      </c>
      <c r="GS39" s="629"/>
      <c r="GT39" s="607" t="str">
        <f>IF(OR(GI39&lt;&gt;"",GK39&lt;&gt;""),IF(GQ39&lt;&gt;1,0,COUNTIF($B$39:$B$40,GI39)+COUNTIF($D$39:$D$40,GI39))+IF(GR39&lt;&gt;1,0,COUNTIF($B$39:$B$40,GK39)+COUNTIF($D$39:$D$40,GK39)),"")</f>
        <v/>
      </c>
      <c r="GV39" s="644"/>
      <c r="GW39" s="646" t="str">
        <f>IF(GV39="","",VLOOKUP(GV39,Sprache!$D$5:$E$63,2,0))</f>
        <v/>
      </c>
      <c r="GX39" s="643"/>
      <c r="GY39" s="646" t="str">
        <f>IF(GX39="","",VLOOKUP(GX39,Sprache!$D$5:$E$63,2,0))</f>
        <v/>
      </c>
      <c r="GZ39" s="627"/>
      <c r="HA39" s="628"/>
      <c r="HB39" s="628"/>
      <c r="HC39" s="628"/>
      <c r="HD39" s="628">
        <f>COUNTIF(GV$39:GV$40,GV39)+COUNTIF(GX$39:GX$40,GV39)</f>
        <v>0</v>
      </c>
      <c r="HE39" s="628">
        <f>COUNTIF(GV$39:GV$40,GX39)+COUNTIF(GX$39:GX$40,GX39)</f>
        <v>0</v>
      </c>
      <c r="HF39" s="629"/>
      <c r="HG39" s="607" t="str">
        <f>IF(OR(GV39&lt;&gt;"",GX39&lt;&gt;""),IF(HD39&lt;&gt;1,0,COUNTIF($B$39:$B$40,GV39)+COUNTIF($D$39:$D$40,GV39))+IF(HE39&lt;&gt;1,0,COUNTIF($B$39:$B$40,GX39)+COUNTIF($D$39:$D$40,GX39)),"")</f>
        <v/>
      </c>
      <c r="HI39" s="644"/>
      <c r="HJ39" s="646" t="str">
        <f>IF(HI39="","",VLOOKUP(HI39,Sprache!$D$5:$E$63,2,0))</f>
        <v/>
      </c>
      <c r="HK39" s="643"/>
      <c r="HL39" s="646" t="str">
        <f>IF(HK39="","",VLOOKUP(HK39,Sprache!$D$5:$E$63,2,0))</f>
        <v/>
      </c>
      <c r="HM39" s="627"/>
      <c r="HN39" s="628"/>
      <c r="HO39" s="628"/>
      <c r="HP39" s="628"/>
      <c r="HQ39" s="628">
        <f>COUNTIF(HI$39:HI$40,HI39)+COUNTIF(HK$39:HK$40,HI39)</f>
        <v>0</v>
      </c>
      <c r="HR39" s="628">
        <f>COUNTIF(HI$39:HI$40,HK39)+COUNTIF(HK$39:HK$40,HK39)</f>
        <v>0</v>
      </c>
      <c r="HS39" s="629"/>
      <c r="HT39" s="607" t="str">
        <f>IF(OR(HI39&lt;&gt;"",HK39&lt;&gt;""),IF(HQ39&lt;&gt;1,0,COUNTIF($B$39:$B$40,HI39)+COUNTIF($D$39:$D$40,HI39))+IF(HR39&lt;&gt;1,0,COUNTIF($B$39:$B$40,HK39)+COUNTIF($D$39:$D$40,HK39)),"")</f>
        <v/>
      </c>
      <c r="HV39" s="644"/>
      <c r="HW39" s="646" t="str">
        <f>IF(HV39="","",VLOOKUP(HV39,Sprache!$D$5:$E$63,2,0))</f>
        <v/>
      </c>
      <c r="HX39" s="643"/>
      <c r="HY39" s="646" t="str">
        <f>IF(HX39="","",VLOOKUP(HX39,Sprache!$D$5:$E$63,2,0))</f>
        <v/>
      </c>
      <c r="HZ39" s="627"/>
      <c r="IA39" s="628"/>
      <c r="IB39" s="628"/>
      <c r="IC39" s="628"/>
      <c r="ID39" s="628">
        <f>COUNTIF(HV$39:HV$40,HV39)+COUNTIF(HX$39:HX$40,HV39)</f>
        <v>0</v>
      </c>
      <c r="IE39" s="628">
        <f>COUNTIF(HV$39:HV$40,HX39)+COUNTIF(HX$39:HX$40,HX39)</f>
        <v>0</v>
      </c>
      <c r="IF39" s="629"/>
      <c r="IG39" s="607" t="str">
        <f>IF(OR(HV39&lt;&gt;"",HX39&lt;&gt;""),IF(ID39&lt;&gt;1,0,COUNTIF($B$39:$B$40,HV39)+COUNTIF($D$39:$D$40,HV39))+IF(IE39&lt;&gt;1,0,COUNTIF($B$39:$B$40,HX39)+COUNTIF($D$39:$D$40,HX39)),"")</f>
        <v/>
      </c>
      <c r="II39" s="644"/>
      <c r="IJ39" s="646" t="str">
        <f>IF(II39="","",VLOOKUP(II39,Sprache!$D$5:$E$63,2,0))</f>
        <v/>
      </c>
      <c r="IK39" s="643"/>
      <c r="IL39" s="646" t="str">
        <f>IF(IK39="","",VLOOKUP(IK39,Sprache!$D$5:$E$63,2,0))</f>
        <v/>
      </c>
      <c r="IM39" s="627"/>
      <c r="IN39" s="628"/>
      <c r="IO39" s="628"/>
      <c r="IP39" s="628"/>
      <c r="IQ39" s="628">
        <f>COUNTIF(II$39:II$40,II39)+COUNTIF(IK$39:IK$40,II39)</f>
        <v>0</v>
      </c>
      <c r="IR39" s="628">
        <f>COUNTIF(II$39:II$40,IK39)+COUNTIF(IK$39:IK$40,IK39)</f>
        <v>0</v>
      </c>
      <c r="IS39" s="629"/>
      <c r="IT39" s="607" t="str">
        <f>IF(OR(II39&lt;&gt;"",IK39&lt;&gt;""),IF(IQ39&lt;&gt;1,0,COUNTIF($B$39:$B$40,II39)+COUNTIF($D$39:$D$40,II39))+IF(IR39&lt;&gt;1,0,COUNTIF($B$39:$B$40,IK39)+COUNTIF($D$39:$D$40,IK39)),"")</f>
        <v/>
      </c>
      <c r="IV39" s="644"/>
      <c r="IW39" s="646" t="str">
        <f>IF(IV39="","",VLOOKUP(IV39,Sprache!$D$5:$E$63,2,0))</f>
        <v/>
      </c>
      <c r="IX39" s="643"/>
      <c r="IY39" s="646" t="str">
        <f>IF(IX39="","",VLOOKUP(IX39,Sprache!$D$5:$E$63,2,0))</f>
        <v/>
      </c>
      <c r="IZ39" s="627"/>
      <c r="JA39" s="628"/>
      <c r="JB39" s="628"/>
      <c r="JC39" s="628"/>
      <c r="JD39" s="628">
        <f>COUNTIF(IV$39:IV$40,IV39)+COUNTIF(IX$39:IX$40,IV39)</f>
        <v>0</v>
      </c>
      <c r="JE39" s="628">
        <f>COUNTIF(IV$39:IV$40,IX39)+COUNTIF(IX$39:IX$40,IX39)</f>
        <v>0</v>
      </c>
      <c r="JF39" s="629"/>
      <c r="JG39" s="607" t="str">
        <f>IF(OR(IV39&lt;&gt;"",IX39&lt;&gt;""),IF(JD39&lt;&gt;1,0,COUNTIF($B$39:$B$40,IV39)+COUNTIF($D$39:$D$40,IV39))+IF(JE39&lt;&gt;1,0,COUNTIF($B$39:$B$40,IX39)+COUNTIF($D$39:$D$40,IX39)),"")</f>
        <v/>
      </c>
      <c r="JI39" s="644"/>
      <c r="JJ39" s="646" t="str">
        <f>IF(JI39="","",VLOOKUP(JI39,Sprache!$D$5:$E$63,2,0))</f>
        <v/>
      </c>
      <c r="JK39" s="643"/>
      <c r="JL39" s="646" t="str">
        <f>IF(JK39="","",VLOOKUP(JK39,Sprache!$D$5:$E$63,2,0))</f>
        <v/>
      </c>
      <c r="JM39" s="627"/>
      <c r="JN39" s="628"/>
      <c r="JO39" s="628"/>
      <c r="JP39" s="628"/>
      <c r="JQ39" s="628">
        <f>COUNTIF(JI$39:JI$40,JI39)+COUNTIF(JK$39:JK$40,JI39)</f>
        <v>0</v>
      </c>
      <c r="JR39" s="628">
        <f>COUNTIF(JI$39:JI$40,JK39)+COUNTIF(JK$39:JK$40,JK39)</f>
        <v>0</v>
      </c>
      <c r="JS39" s="629"/>
      <c r="JT39" s="607" t="str">
        <f>IF(OR(JI39&lt;&gt;"",JK39&lt;&gt;""),IF(JQ39&lt;&gt;1,0,COUNTIF($B$39:$B$40,JI39)+COUNTIF($D$39:$D$40,JI39))+IF(JR39&lt;&gt;1,0,COUNTIF($B$39:$B$40,JK39)+COUNTIF($D$39:$D$40,JK39)),"")</f>
        <v/>
      </c>
      <c r="JV39" s="644"/>
      <c r="JW39" s="646" t="str">
        <f>IF(JV39="","",VLOOKUP(JV39,Sprache!$D$5:$E$63,2,0))</f>
        <v/>
      </c>
      <c r="JX39" s="643"/>
      <c r="JY39" s="646" t="str">
        <f>IF(JX39="","",VLOOKUP(JX39,Sprache!$D$5:$E$63,2,0))</f>
        <v/>
      </c>
      <c r="JZ39" s="627"/>
      <c r="KA39" s="628"/>
      <c r="KB39" s="628"/>
      <c r="KC39" s="628"/>
      <c r="KD39" s="628">
        <f>COUNTIF(JV$39:JV$40,JV39)+COUNTIF(JX$39:JX$40,JV39)</f>
        <v>0</v>
      </c>
      <c r="KE39" s="628">
        <f>COUNTIF(JV$39:JV$40,JX39)+COUNTIF(JX$39:JX$40,JX39)</f>
        <v>0</v>
      </c>
      <c r="KF39" s="629"/>
      <c r="KG39" s="607" t="str">
        <f>IF(OR(JV39&lt;&gt;"",JX39&lt;&gt;""),IF(KD39&lt;&gt;1,0,COUNTIF($B$39:$B$40,JV39)+COUNTIF($D$39:$D$40,JV39))+IF(KE39&lt;&gt;1,0,COUNTIF($B$39:$B$40,JX39)+COUNTIF($D$39:$D$40,JX39)),"")</f>
        <v/>
      </c>
      <c r="KI39" s="644"/>
      <c r="KJ39" s="646" t="str">
        <f>IF(KI39="","",VLOOKUP(KI39,Sprache!$D$5:$E$63,2,0))</f>
        <v/>
      </c>
      <c r="KK39" s="643"/>
      <c r="KL39" s="646" t="str">
        <f>IF(KK39="","",VLOOKUP(KK39,Sprache!$D$5:$E$63,2,0))</f>
        <v/>
      </c>
      <c r="KM39" s="627"/>
      <c r="KN39" s="628"/>
      <c r="KO39" s="628"/>
      <c r="KP39" s="628"/>
      <c r="KQ39" s="628">
        <f>COUNTIF(KI$39:KI$40,KI39)+COUNTIF(KK$39:KK$40,KI39)</f>
        <v>0</v>
      </c>
      <c r="KR39" s="628">
        <f>COUNTIF(KI$39:KI$40,KK39)+COUNTIF(KK$39:KK$40,KK39)</f>
        <v>0</v>
      </c>
      <c r="KS39" s="629"/>
      <c r="KT39" s="607" t="str">
        <f>IF(OR(KI39&lt;&gt;"",KK39&lt;&gt;""),IF(KQ39&lt;&gt;1,0,COUNTIF($B$39:$B$40,KI39)+COUNTIF($D$39:$D$40,KI39))+IF(KR39&lt;&gt;1,0,COUNTIF($B$39:$B$40,KK39)+COUNTIF($D$39:$D$40,KK39)),"")</f>
        <v/>
      </c>
      <c r="KV39" s="644"/>
      <c r="KW39" s="646" t="str">
        <f>IF(KV39="","",VLOOKUP(KV39,Sprache!$D$5:$E$63,2,0))</f>
        <v/>
      </c>
      <c r="KX39" s="643"/>
      <c r="KY39" s="646" t="str">
        <f>IF(KX39="","",VLOOKUP(KX39,Sprache!$D$5:$E$63,2,0))</f>
        <v/>
      </c>
      <c r="KZ39" s="627"/>
      <c r="LA39" s="628"/>
      <c r="LB39" s="628"/>
      <c r="LC39" s="628"/>
      <c r="LD39" s="628">
        <f>COUNTIF(KV$39:KV$40,KV39)+COUNTIF(KX$39:KX$40,KV39)</f>
        <v>0</v>
      </c>
      <c r="LE39" s="628">
        <f>COUNTIF(KV$39:KV$40,KX39)+COUNTIF(KX$39:KX$40,KX39)</f>
        <v>0</v>
      </c>
      <c r="LF39" s="629"/>
      <c r="LG39" s="607" t="str">
        <f>IF(OR(KV39&lt;&gt;"",KX39&lt;&gt;""),IF(LD39&lt;&gt;1,0,COUNTIF($B$39:$B$40,KV39)+COUNTIF($D$39:$D$40,KV39))+IF(LE39&lt;&gt;1,0,COUNTIF($B$39:$B$40,KX39)+COUNTIF($D$39:$D$40,KX39)),"")</f>
        <v/>
      </c>
      <c r="LI39" s="644"/>
      <c r="LJ39" s="646" t="str">
        <f>IF(LI39="","",VLOOKUP(LI39,Sprache!$D$5:$E$63,2,0))</f>
        <v/>
      </c>
      <c r="LK39" s="643"/>
      <c r="LL39" s="646" t="str">
        <f>IF(LK39="","",VLOOKUP(LK39,Sprache!$D$5:$E$63,2,0))</f>
        <v/>
      </c>
      <c r="LM39" s="627"/>
      <c r="LN39" s="628"/>
      <c r="LO39" s="628"/>
      <c r="LP39" s="628"/>
      <c r="LQ39" s="628">
        <f>COUNTIF(LI$39:LI$40,LI39)+COUNTIF(LK$39:LK$40,LI39)</f>
        <v>0</v>
      </c>
      <c r="LR39" s="628">
        <f>COUNTIF(LI$39:LI$40,LK39)+COUNTIF(LK$39:LK$40,LK39)</f>
        <v>0</v>
      </c>
      <c r="LS39" s="629"/>
      <c r="LT39" s="607" t="str">
        <f>IF(OR(LI39&lt;&gt;"",LK39&lt;&gt;""),IF(LQ39&lt;&gt;1,0,COUNTIF($B$39:$B$40,LI39)+COUNTIF($D$39:$D$40,LI39))+IF(LR39&lt;&gt;1,0,COUNTIF($B$39:$B$40,LK39)+COUNTIF($D$39:$D$40,LK39)),"")</f>
        <v/>
      </c>
      <c r="LV39" s="644"/>
      <c r="LW39" s="646" t="str">
        <f>IF(LV39="","",VLOOKUP(LV39,Sprache!$D$5:$E$63,2,0))</f>
        <v/>
      </c>
      <c r="LX39" s="643"/>
      <c r="LY39" s="646" t="str">
        <f>IF(LX39="","",VLOOKUP(LX39,Sprache!$D$5:$E$63,2,0))</f>
        <v/>
      </c>
      <c r="LZ39" s="627"/>
      <c r="MA39" s="628"/>
      <c r="MB39" s="628"/>
      <c r="MC39" s="628"/>
      <c r="MD39" s="628">
        <f>COUNTIF(LV$39:LV$40,LV39)+COUNTIF(LX$39:LX$40,LV39)</f>
        <v>0</v>
      </c>
      <c r="ME39" s="628">
        <f>COUNTIF(LV$39:LV$40,LX39)+COUNTIF(LX$39:LX$40,LX39)</f>
        <v>0</v>
      </c>
      <c r="MF39" s="629"/>
      <c r="MG39" s="607" t="str">
        <f>IF(OR(LV39&lt;&gt;"",LX39&lt;&gt;""),IF(MD39&lt;&gt;1,0,COUNTIF($B$39:$B$40,LV39)+COUNTIF($D$39:$D$40,LV39))+IF(ME39&lt;&gt;1,0,COUNTIF($B$39:$B$40,LX39)+COUNTIF($D$39:$D$40,LX39)),"")</f>
        <v/>
      </c>
    </row>
    <row r="40" spans="2:345" x14ac:dyDescent="0.25">
      <c r="B40" s="605">
        <f>IF(C40="","",INDEX(Groups!$C$7:$C$25,MATCH(C40,Groups!$D$7:$D$25,0)))</f>
        <v>4</v>
      </c>
      <c r="C40" s="646" t="str">
        <f>EURO!$I$64</f>
        <v>Deutschland</v>
      </c>
      <c r="D40" s="606">
        <f>IF(E40="","",INDEX(Groups!$C$7:$C$25,MATCH(E40,Groups!$D$7:$D$25,0)))</f>
        <v>5</v>
      </c>
      <c r="E40" s="646" t="str">
        <f>EURO!$K$64</f>
        <v>Spanien</v>
      </c>
      <c r="F40" s="649">
        <f>IF(AND(EURO!$I$65&lt;&gt;"",EURO!$K$65&lt;&gt;""),EURO!$I$65+IF(AND(EURO!$I$67&lt;&gt;"",EURO!$K$67&lt;&gt;"",EURO!$I$65=EURO!$K$65),EURO!$I$67,0),"")</f>
        <v>0</v>
      </c>
      <c r="G40" s="650">
        <f>IF(AND(EURO!$I$65&lt;&gt;"",EURO!$K$65&lt;&gt;""),EURO!$K$65+IF(AND(EURO!$I$67&lt;&gt;"",EURO!$K$67&lt;&gt;"",EURO!$I$65=EURO!$K$65),EURO!$K$67,0),"")</f>
        <v>1</v>
      </c>
      <c r="I40" s="644"/>
      <c r="J40" s="646" t="str">
        <f>IF(I40="","",VLOOKUP(I40,Sprache!$D$5:$E$63,2,0))</f>
        <v/>
      </c>
      <c r="K40" s="643"/>
      <c r="L40" s="646" t="str">
        <f>IF(K40="","",VLOOKUP(K40,Sprache!$D$5:$E$63,2,0))</f>
        <v/>
      </c>
      <c r="M40" s="633"/>
      <c r="N40" s="634"/>
      <c r="O40" s="634"/>
      <c r="P40" s="634"/>
      <c r="Q40" s="634">
        <f>COUNTIF(I$39:I$40,I40)+COUNTIF(K$39:K$40,I40)</f>
        <v>0</v>
      </c>
      <c r="R40" s="634">
        <f>COUNTIF(I$39:I$40,K40)+COUNTIF(K$39:K$40,K40)</f>
        <v>0</v>
      </c>
      <c r="S40" s="635"/>
      <c r="T40" s="607" t="str">
        <f>IF(OR(I40&lt;&gt;"",K40&lt;&gt;""),IF(Q40&lt;&gt;1,0,COUNTIF($B$39:$B$40,I40)+COUNTIF($D$39:$D$40,I40))+IF(R40&lt;&gt;1,0,COUNTIF($B$39:$B$40,K40)+COUNTIF($D$39:$D$40,K40)),"")</f>
        <v/>
      </c>
      <c r="V40" s="644"/>
      <c r="W40" s="646" t="str">
        <f>IF(V40="","",VLOOKUP(V40,Sprache!$D$5:$E$63,2,0))</f>
        <v/>
      </c>
      <c r="X40" s="643"/>
      <c r="Y40" s="646" t="str">
        <f>IF(X40="","",VLOOKUP(X40,Sprache!$D$5:$E$63,2,0))</f>
        <v/>
      </c>
      <c r="Z40" s="633"/>
      <c r="AA40" s="634"/>
      <c r="AB40" s="634"/>
      <c r="AC40" s="634"/>
      <c r="AD40" s="634">
        <f>COUNTIF(V$39:V$40,V40)+COUNTIF(X$39:X$40,V40)</f>
        <v>0</v>
      </c>
      <c r="AE40" s="634">
        <f>COUNTIF(V$39:V$40,X40)+COUNTIF(X$39:X$40,X40)</f>
        <v>0</v>
      </c>
      <c r="AF40" s="635"/>
      <c r="AG40" s="607" t="str">
        <f>IF(OR(V40&lt;&gt;"",X40&lt;&gt;""),IF(AD40&lt;&gt;1,0,COUNTIF($B$39:$B$40,V40)+COUNTIF($D$39:$D$40,V40))+IF(AE40&lt;&gt;1,0,COUNTIF($B$39:$B$40,X40)+COUNTIF($D$39:$D$40,X40)),"")</f>
        <v/>
      </c>
      <c r="AI40" s="644"/>
      <c r="AJ40" s="646" t="str">
        <f>IF(AI40="","",VLOOKUP(AI40,Sprache!$D$5:$E$63,2,0))</f>
        <v/>
      </c>
      <c r="AK40" s="643"/>
      <c r="AL40" s="646" t="str">
        <f>IF(AK40="","",VLOOKUP(AK40,Sprache!$D$5:$E$63,2,0))</f>
        <v/>
      </c>
      <c r="AM40" s="633"/>
      <c r="AN40" s="634"/>
      <c r="AO40" s="634"/>
      <c r="AP40" s="634"/>
      <c r="AQ40" s="634">
        <f>COUNTIF(AI$39:AI$40,AI40)+COUNTIF(AK$39:AK$40,AI40)</f>
        <v>0</v>
      </c>
      <c r="AR40" s="634">
        <f>COUNTIF(AI$39:AI$40,AK40)+COUNTIF(AK$39:AK$40,AK40)</f>
        <v>0</v>
      </c>
      <c r="AS40" s="635"/>
      <c r="AT40" s="607" t="str">
        <f>IF(OR(AI40&lt;&gt;"",AK40&lt;&gt;""),IF(AQ40&lt;&gt;1,0,COUNTIF($B$39:$B$40,AI40)+COUNTIF($D$39:$D$40,AI40))+IF(AR40&lt;&gt;1,0,COUNTIF($B$39:$B$40,AK40)+COUNTIF($D$39:$D$40,AK40)),"")</f>
        <v/>
      </c>
      <c r="AV40" s="644"/>
      <c r="AW40" s="646" t="str">
        <f>IF(AV40="","",VLOOKUP(AV40,Sprache!$D$5:$E$63,2,0))</f>
        <v/>
      </c>
      <c r="AX40" s="643"/>
      <c r="AY40" s="646" t="str">
        <f>IF(AX40="","",VLOOKUP(AX40,Sprache!$D$5:$E$63,2,0))</f>
        <v/>
      </c>
      <c r="AZ40" s="633"/>
      <c r="BA40" s="634"/>
      <c r="BB40" s="634"/>
      <c r="BC40" s="634"/>
      <c r="BD40" s="634">
        <f>COUNTIF(AV$39:AV$40,AV40)+COUNTIF(AX$39:AX$40,AV40)</f>
        <v>0</v>
      </c>
      <c r="BE40" s="634">
        <f>COUNTIF(AV$39:AV$40,AX40)+COUNTIF(AX$39:AX$40,AX40)</f>
        <v>0</v>
      </c>
      <c r="BF40" s="635"/>
      <c r="BG40" s="607" t="str">
        <f>IF(OR(AV40&lt;&gt;"",AX40&lt;&gt;""),IF(BD40&lt;&gt;1,0,COUNTIF($B$39:$B$40,AV40)+COUNTIF($D$39:$D$40,AV40))+IF(BE40&lt;&gt;1,0,COUNTIF($B$39:$B$40,AX40)+COUNTIF($D$39:$D$40,AX40)),"")</f>
        <v/>
      </c>
      <c r="BI40" s="644"/>
      <c r="BJ40" s="646" t="str">
        <f>IF(BI40="","",VLOOKUP(BI40,Sprache!$D$5:$E$63,2,0))</f>
        <v/>
      </c>
      <c r="BK40" s="643"/>
      <c r="BL40" s="646" t="str">
        <f>IF(BK40="","",VLOOKUP(BK40,Sprache!$D$5:$E$63,2,0))</f>
        <v/>
      </c>
      <c r="BM40" s="633"/>
      <c r="BN40" s="634"/>
      <c r="BO40" s="634"/>
      <c r="BP40" s="634"/>
      <c r="BQ40" s="634">
        <f>COUNTIF(BI$39:BI$40,BI40)+COUNTIF(BK$39:BK$40,BI40)</f>
        <v>0</v>
      </c>
      <c r="BR40" s="634">
        <f>COUNTIF(BI$39:BI$40,BK40)+COUNTIF(BK$39:BK$40,BK40)</f>
        <v>0</v>
      </c>
      <c r="BS40" s="635"/>
      <c r="BT40" s="607" t="str">
        <f>IF(OR(BI40&lt;&gt;"",BK40&lt;&gt;""),IF(BQ40&lt;&gt;1,0,COUNTIF($B$39:$B$40,BI40)+COUNTIF($D$39:$D$40,BI40))+IF(BR40&lt;&gt;1,0,COUNTIF($B$39:$B$40,BK40)+COUNTIF($D$39:$D$40,BK40)),"")</f>
        <v/>
      </c>
      <c r="BV40" s="644"/>
      <c r="BW40" s="646" t="str">
        <f>IF(BV40="","",VLOOKUP(BV40,Sprache!$D$5:$E$63,2,0))</f>
        <v/>
      </c>
      <c r="BX40" s="643"/>
      <c r="BY40" s="646" t="str">
        <f>IF(BX40="","",VLOOKUP(BX40,Sprache!$D$5:$E$63,2,0))</f>
        <v/>
      </c>
      <c r="BZ40" s="633"/>
      <c r="CA40" s="634"/>
      <c r="CB40" s="634"/>
      <c r="CC40" s="634"/>
      <c r="CD40" s="634">
        <f>COUNTIF(BV$39:BV$40,BV40)+COUNTIF(BX$39:BX$40,BV40)</f>
        <v>0</v>
      </c>
      <c r="CE40" s="634">
        <f>COUNTIF(BV$39:BV$40,BX40)+COUNTIF(BX$39:BX$40,BX40)</f>
        <v>0</v>
      </c>
      <c r="CF40" s="635"/>
      <c r="CG40" s="607" t="str">
        <f>IF(OR(BV40&lt;&gt;"",BX40&lt;&gt;""),IF(CD40&lt;&gt;1,0,COUNTIF($B$39:$B$40,BV40)+COUNTIF($D$39:$D$40,BV40))+IF(CE40&lt;&gt;1,0,COUNTIF($B$39:$B$40,BX40)+COUNTIF($D$39:$D$40,BX40)),"")</f>
        <v/>
      </c>
      <c r="CI40" s="644"/>
      <c r="CJ40" s="646" t="str">
        <f>IF(CI40="","",VLOOKUP(CI40,Sprache!$D$5:$E$63,2,0))</f>
        <v/>
      </c>
      <c r="CK40" s="643"/>
      <c r="CL40" s="646" t="str">
        <f>IF(CK40="","",VLOOKUP(CK40,Sprache!$D$5:$E$63,2,0))</f>
        <v/>
      </c>
      <c r="CM40" s="633"/>
      <c r="CN40" s="634"/>
      <c r="CO40" s="634"/>
      <c r="CP40" s="634"/>
      <c r="CQ40" s="634">
        <f>COUNTIF(CI$39:CI$40,CI40)+COUNTIF(CK$39:CK$40,CI40)</f>
        <v>0</v>
      </c>
      <c r="CR40" s="634">
        <f>COUNTIF(CI$39:CI$40,CK40)+COUNTIF(CK$39:CK$40,CK40)</f>
        <v>0</v>
      </c>
      <c r="CS40" s="635"/>
      <c r="CT40" s="607" t="str">
        <f>IF(OR(CI40&lt;&gt;"",CK40&lt;&gt;""),IF(CQ40&lt;&gt;1,0,COUNTIF($B$39:$B$40,CI40)+COUNTIF($D$39:$D$40,CI40))+IF(CR40&lt;&gt;1,0,COUNTIF($B$39:$B$40,CK40)+COUNTIF($D$39:$D$40,CK40)),"")</f>
        <v/>
      </c>
      <c r="CV40" s="644"/>
      <c r="CW40" s="646" t="str">
        <f>IF(CV40="","",VLOOKUP(CV40,Sprache!$D$5:$E$63,2,0))</f>
        <v/>
      </c>
      <c r="CX40" s="643"/>
      <c r="CY40" s="646" t="str">
        <f>IF(CX40="","",VLOOKUP(CX40,Sprache!$D$5:$E$63,2,0))</f>
        <v/>
      </c>
      <c r="CZ40" s="633"/>
      <c r="DA40" s="634"/>
      <c r="DB40" s="634"/>
      <c r="DC40" s="634"/>
      <c r="DD40" s="634">
        <f>COUNTIF(CV$39:CV$40,CV40)+COUNTIF(CX$39:CX$40,CV40)</f>
        <v>0</v>
      </c>
      <c r="DE40" s="634">
        <f>COUNTIF(CV$39:CV$40,CX40)+COUNTIF(CX$39:CX$40,CX40)</f>
        <v>0</v>
      </c>
      <c r="DF40" s="635"/>
      <c r="DG40" s="607" t="str">
        <f>IF(OR(CV40&lt;&gt;"",CX40&lt;&gt;""),IF(DD40&lt;&gt;1,0,COUNTIF($B$39:$B$40,CV40)+COUNTIF($D$39:$D$40,CV40))+IF(DE40&lt;&gt;1,0,COUNTIF($B$39:$B$40,CX40)+COUNTIF($D$39:$D$40,CX40)),"")</f>
        <v/>
      </c>
      <c r="DI40" s="644"/>
      <c r="DJ40" s="646" t="str">
        <f>IF(DI40="","",VLOOKUP(DI40,Sprache!$D$5:$E$63,2,0))</f>
        <v/>
      </c>
      <c r="DK40" s="643"/>
      <c r="DL40" s="646" t="str">
        <f>IF(DK40="","",VLOOKUP(DK40,Sprache!$D$5:$E$63,2,0))</f>
        <v/>
      </c>
      <c r="DM40" s="633"/>
      <c r="DN40" s="634"/>
      <c r="DO40" s="634"/>
      <c r="DP40" s="634"/>
      <c r="DQ40" s="634">
        <f>COUNTIF(DI$39:DI$40,DI40)+COUNTIF(DK$39:DK$40,DI40)</f>
        <v>0</v>
      </c>
      <c r="DR40" s="634">
        <f>COUNTIF(DI$39:DI$40,DK40)+COUNTIF(DK$39:DK$40,DK40)</f>
        <v>0</v>
      </c>
      <c r="DS40" s="635"/>
      <c r="DT40" s="607" t="str">
        <f>IF(OR(DI40&lt;&gt;"",DK40&lt;&gt;""),IF(DQ40&lt;&gt;1,0,COUNTIF($B$39:$B$40,DI40)+COUNTIF($D$39:$D$40,DI40))+IF(DR40&lt;&gt;1,0,COUNTIF($B$39:$B$40,DK40)+COUNTIF($D$39:$D$40,DK40)),"")</f>
        <v/>
      </c>
      <c r="DV40" s="644"/>
      <c r="DW40" s="646" t="str">
        <f>IF(DV40="","",VLOOKUP(DV40,Sprache!$D$5:$E$63,2,0))</f>
        <v/>
      </c>
      <c r="DX40" s="643"/>
      <c r="DY40" s="646" t="str">
        <f>IF(DX40="","",VLOOKUP(DX40,Sprache!$D$5:$E$63,2,0))</f>
        <v/>
      </c>
      <c r="DZ40" s="633"/>
      <c r="EA40" s="634"/>
      <c r="EB40" s="634"/>
      <c r="EC40" s="634"/>
      <c r="ED40" s="634">
        <f>COUNTIF(DV$39:DV$40,DV40)+COUNTIF(DX$39:DX$40,DV40)</f>
        <v>0</v>
      </c>
      <c r="EE40" s="634">
        <f>COUNTIF(DV$39:DV$40,DX40)+COUNTIF(DX$39:DX$40,DX40)</f>
        <v>0</v>
      </c>
      <c r="EF40" s="635"/>
      <c r="EG40" s="607" t="str">
        <f>IF(OR(DV40&lt;&gt;"",DX40&lt;&gt;""),IF(ED40&lt;&gt;1,0,COUNTIF($B$39:$B$40,DV40)+COUNTIF($D$39:$D$40,DV40))+IF(EE40&lt;&gt;1,0,COUNTIF($B$39:$B$40,DX40)+COUNTIF($D$39:$D$40,DX40)),"")</f>
        <v/>
      </c>
      <c r="EI40" s="644"/>
      <c r="EJ40" s="646" t="str">
        <f>IF(EI40="","",VLOOKUP(EI40,Sprache!$D$5:$E$63,2,0))</f>
        <v/>
      </c>
      <c r="EK40" s="643"/>
      <c r="EL40" s="646" t="str">
        <f>IF(EK40="","",VLOOKUP(EK40,Sprache!$D$5:$E$63,2,0))</f>
        <v/>
      </c>
      <c r="EM40" s="633"/>
      <c r="EN40" s="634"/>
      <c r="EO40" s="634"/>
      <c r="EP40" s="634"/>
      <c r="EQ40" s="634">
        <f>COUNTIF(EI$39:EI$40,EI40)+COUNTIF(EK$39:EK$40,EI40)</f>
        <v>0</v>
      </c>
      <c r="ER40" s="634">
        <f>COUNTIF(EI$39:EI$40,EK40)+COUNTIF(EK$39:EK$40,EK40)</f>
        <v>0</v>
      </c>
      <c r="ES40" s="635"/>
      <c r="ET40" s="607" t="str">
        <f>IF(OR(EI40&lt;&gt;"",EK40&lt;&gt;""),IF(EQ40&lt;&gt;1,0,COUNTIF($B$39:$B$40,EI40)+COUNTIF($D$39:$D$40,EI40))+IF(ER40&lt;&gt;1,0,COUNTIF($B$39:$B$40,EK40)+COUNTIF($D$39:$D$40,EK40)),"")</f>
        <v/>
      </c>
      <c r="EV40" s="644"/>
      <c r="EW40" s="646" t="str">
        <f>IF(EV40="","",VLOOKUP(EV40,Sprache!$D$5:$E$63,2,0))</f>
        <v/>
      </c>
      <c r="EX40" s="643"/>
      <c r="EY40" s="646" t="str">
        <f>IF(EX40="","",VLOOKUP(EX40,Sprache!$D$5:$E$63,2,0))</f>
        <v/>
      </c>
      <c r="EZ40" s="633"/>
      <c r="FA40" s="634"/>
      <c r="FB40" s="634"/>
      <c r="FC40" s="634"/>
      <c r="FD40" s="634">
        <f>COUNTIF(EV$39:EV$40,EV40)+COUNTIF(EX$39:EX$40,EV40)</f>
        <v>0</v>
      </c>
      <c r="FE40" s="634">
        <f>COUNTIF(EV$39:EV$40,EX40)+COUNTIF(EX$39:EX$40,EX40)</f>
        <v>0</v>
      </c>
      <c r="FF40" s="635"/>
      <c r="FG40" s="607" t="str">
        <f>IF(OR(EV40&lt;&gt;"",EX40&lt;&gt;""),IF(FD40&lt;&gt;1,0,COUNTIF($B$39:$B$40,EV40)+COUNTIF($D$39:$D$40,EV40))+IF(FE40&lt;&gt;1,0,COUNTIF($B$39:$B$40,EX40)+COUNTIF($D$39:$D$40,EX40)),"")</f>
        <v/>
      </c>
      <c r="FI40" s="644"/>
      <c r="FJ40" s="646" t="str">
        <f>IF(FI40="","",VLOOKUP(FI40,Sprache!$D$5:$E$63,2,0))</f>
        <v/>
      </c>
      <c r="FK40" s="643"/>
      <c r="FL40" s="646" t="str">
        <f>IF(FK40="","",VLOOKUP(FK40,Sprache!$D$5:$E$63,2,0))</f>
        <v/>
      </c>
      <c r="FM40" s="633"/>
      <c r="FN40" s="634"/>
      <c r="FO40" s="634"/>
      <c r="FP40" s="634"/>
      <c r="FQ40" s="634">
        <f>COUNTIF(FI$39:FI$40,FI40)+COUNTIF(FK$39:FK$40,FI40)</f>
        <v>0</v>
      </c>
      <c r="FR40" s="634">
        <f>COUNTIF(FI$39:FI$40,FK40)+COUNTIF(FK$39:FK$40,FK40)</f>
        <v>0</v>
      </c>
      <c r="FS40" s="635"/>
      <c r="FT40" s="607" t="str">
        <f>IF(OR(FI40&lt;&gt;"",FK40&lt;&gt;""),IF(FQ40&lt;&gt;1,0,COUNTIF($B$39:$B$40,FI40)+COUNTIF($D$39:$D$40,FI40))+IF(FR40&lt;&gt;1,0,COUNTIF($B$39:$B$40,FK40)+COUNTIF($D$39:$D$40,FK40)),"")</f>
        <v/>
      </c>
      <c r="FV40" s="644"/>
      <c r="FW40" s="646" t="str">
        <f>IF(FV40="","",VLOOKUP(FV40,Sprache!$D$5:$E$63,2,0))</f>
        <v/>
      </c>
      <c r="FX40" s="643"/>
      <c r="FY40" s="646" t="str">
        <f>IF(FX40="","",VLOOKUP(FX40,Sprache!$D$5:$E$63,2,0))</f>
        <v/>
      </c>
      <c r="FZ40" s="633"/>
      <c r="GA40" s="634"/>
      <c r="GB40" s="634"/>
      <c r="GC40" s="634"/>
      <c r="GD40" s="634">
        <f>COUNTIF(FV$39:FV$40,FV40)+COUNTIF(FX$39:FX$40,FV40)</f>
        <v>0</v>
      </c>
      <c r="GE40" s="634">
        <f>COUNTIF(FV$39:FV$40,FX40)+COUNTIF(FX$39:FX$40,FX40)</f>
        <v>0</v>
      </c>
      <c r="GF40" s="635"/>
      <c r="GG40" s="607" t="str">
        <f>IF(OR(FV40&lt;&gt;"",FX40&lt;&gt;""),IF(GD40&lt;&gt;1,0,COUNTIF($B$39:$B$40,FV40)+COUNTIF($D$39:$D$40,FV40))+IF(GE40&lt;&gt;1,0,COUNTIF($B$39:$B$40,FX40)+COUNTIF($D$39:$D$40,FX40)),"")</f>
        <v/>
      </c>
      <c r="GI40" s="644"/>
      <c r="GJ40" s="646" t="str">
        <f>IF(GI40="","",VLOOKUP(GI40,Sprache!$D$5:$E$63,2,0))</f>
        <v/>
      </c>
      <c r="GK40" s="643"/>
      <c r="GL40" s="646" t="str">
        <f>IF(GK40="","",VLOOKUP(GK40,Sprache!$D$5:$E$63,2,0))</f>
        <v/>
      </c>
      <c r="GM40" s="633"/>
      <c r="GN40" s="634"/>
      <c r="GO40" s="634"/>
      <c r="GP40" s="634"/>
      <c r="GQ40" s="634">
        <f>COUNTIF(GI$39:GI$40,GI40)+COUNTIF(GK$39:GK$40,GI40)</f>
        <v>0</v>
      </c>
      <c r="GR40" s="634">
        <f>COUNTIF(GI$39:GI$40,GK40)+COUNTIF(GK$39:GK$40,GK40)</f>
        <v>0</v>
      </c>
      <c r="GS40" s="635"/>
      <c r="GT40" s="607" t="str">
        <f>IF(OR(GI40&lt;&gt;"",GK40&lt;&gt;""),IF(GQ40&lt;&gt;1,0,COUNTIF($B$39:$B$40,GI40)+COUNTIF($D$39:$D$40,GI40))+IF(GR40&lt;&gt;1,0,COUNTIF($B$39:$B$40,GK40)+COUNTIF($D$39:$D$40,GK40)),"")</f>
        <v/>
      </c>
      <c r="GV40" s="644"/>
      <c r="GW40" s="646" t="str">
        <f>IF(GV40="","",VLOOKUP(GV40,Sprache!$D$5:$E$63,2,0))</f>
        <v/>
      </c>
      <c r="GX40" s="643"/>
      <c r="GY40" s="646" t="str">
        <f>IF(GX40="","",VLOOKUP(GX40,Sprache!$D$5:$E$63,2,0))</f>
        <v/>
      </c>
      <c r="GZ40" s="633"/>
      <c r="HA40" s="634"/>
      <c r="HB40" s="634"/>
      <c r="HC40" s="634"/>
      <c r="HD40" s="634">
        <f>COUNTIF(GV$39:GV$40,GV40)+COUNTIF(GX$39:GX$40,GV40)</f>
        <v>0</v>
      </c>
      <c r="HE40" s="634">
        <f>COUNTIF(GV$39:GV$40,GX40)+COUNTIF(GX$39:GX$40,GX40)</f>
        <v>0</v>
      </c>
      <c r="HF40" s="635"/>
      <c r="HG40" s="607" t="str">
        <f>IF(OR(GV40&lt;&gt;"",GX40&lt;&gt;""),IF(HD40&lt;&gt;1,0,COUNTIF($B$39:$B$40,GV40)+COUNTIF($D$39:$D$40,GV40))+IF(HE40&lt;&gt;1,0,COUNTIF($B$39:$B$40,GX40)+COUNTIF($D$39:$D$40,GX40)),"")</f>
        <v/>
      </c>
      <c r="HI40" s="644"/>
      <c r="HJ40" s="646" t="str">
        <f>IF(HI40="","",VLOOKUP(HI40,Sprache!$D$5:$E$63,2,0))</f>
        <v/>
      </c>
      <c r="HK40" s="643"/>
      <c r="HL40" s="646" t="str">
        <f>IF(HK40="","",VLOOKUP(HK40,Sprache!$D$5:$E$63,2,0))</f>
        <v/>
      </c>
      <c r="HM40" s="633"/>
      <c r="HN40" s="634"/>
      <c r="HO40" s="634"/>
      <c r="HP40" s="634"/>
      <c r="HQ40" s="634">
        <f>COUNTIF(HI$39:HI$40,HI40)+COUNTIF(HK$39:HK$40,HI40)</f>
        <v>0</v>
      </c>
      <c r="HR40" s="634">
        <f>COUNTIF(HI$39:HI$40,HK40)+COUNTIF(HK$39:HK$40,HK40)</f>
        <v>0</v>
      </c>
      <c r="HS40" s="635"/>
      <c r="HT40" s="607" t="str">
        <f>IF(OR(HI40&lt;&gt;"",HK40&lt;&gt;""),IF(HQ40&lt;&gt;1,0,COUNTIF($B$39:$B$40,HI40)+COUNTIF($D$39:$D$40,HI40))+IF(HR40&lt;&gt;1,0,COUNTIF($B$39:$B$40,HK40)+COUNTIF($D$39:$D$40,HK40)),"")</f>
        <v/>
      </c>
      <c r="HV40" s="644"/>
      <c r="HW40" s="646" t="str">
        <f>IF(HV40="","",VLOOKUP(HV40,Sprache!$D$5:$E$63,2,0))</f>
        <v/>
      </c>
      <c r="HX40" s="643"/>
      <c r="HY40" s="646" t="str">
        <f>IF(HX40="","",VLOOKUP(HX40,Sprache!$D$5:$E$63,2,0))</f>
        <v/>
      </c>
      <c r="HZ40" s="633"/>
      <c r="IA40" s="634"/>
      <c r="IB40" s="634"/>
      <c r="IC40" s="634"/>
      <c r="ID40" s="634">
        <f>COUNTIF(HV$39:HV$40,HV40)+COUNTIF(HX$39:HX$40,HV40)</f>
        <v>0</v>
      </c>
      <c r="IE40" s="634">
        <f>COUNTIF(HV$39:HV$40,HX40)+COUNTIF(HX$39:HX$40,HX40)</f>
        <v>0</v>
      </c>
      <c r="IF40" s="635"/>
      <c r="IG40" s="607" t="str">
        <f>IF(OR(HV40&lt;&gt;"",HX40&lt;&gt;""),IF(ID40&lt;&gt;1,0,COUNTIF($B$39:$B$40,HV40)+COUNTIF($D$39:$D$40,HV40))+IF(IE40&lt;&gt;1,0,COUNTIF($B$39:$B$40,HX40)+COUNTIF($D$39:$D$40,HX40)),"")</f>
        <v/>
      </c>
      <c r="II40" s="644"/>
      <c r="IJ40" s="646" t="str">
        <f>IF(II40="","",VLOOKUP(II40,Sprache!$D$5:$E$63,2,0))</f>
        <v/>
      </c>
      <c r="IK40" s="643"/>
      <c r="IL40" s="646" t="str">
        <f>IF(IK40="","",VLOOKUP(IK40,Sprache!$D$5:$E$63,2,0))</f>
        <v/>
      </c>
      <c r="IM40" s="633"/>
      <c r="IN40" s="634"/>
      <c r="IO40" s="634"/>
      <c r="IP40" s="634"/>
      <c r="IQ40" s="634">
        <f>COUNTIF(II$39:II$40,II40)+COUNTIF(IK$39:IK$40,II40)</f>
        <v>0</v>
      </c>
      <c r="IR40" s="634">
        <f>COUNTIF(II$39:II$40,IK40)+COUNTIF(IK$39:IK$40,IK40)</f>
        <v>0</v>
      </c>
      <c r="IS40" s="635"/>
      <c r="IT40" s="607" t="str">
        <f>IF(OR(II40&lt;&gt;"",IK40&lt;&gt;""),IF(IQ40&lt;&gt;1,0,COUNTIF($B$39:$B$40,II40)+COUNTIF($D$39:$D$40,II40))+IF(IR40&lt;&gt;1,0,COUNTIF($B$39:$B$40,IK40)+COUNTIF($D$39:$D$40,IK40)),"")</f>
        <v/>
      </c>
      <c r="IV40" s="644"/>
      <c r="IW40" s="646" t="str">
        <f>IF(IV40="","",VLOOKUP(IV40,Sprache!$D$5:$E$63,2,0))</f>
        <v/>
      </c>
      <c r="IX40" s="643"/>
      <c r="IY40" s="646" t="str">
        <f>IF(IX40="","",VLOOKUP(IX40,Sprache!$D$5:$E$63,2,0))</f>
        <v/>
      </c>
      <c r="IZ40" s="633"/>
      <c r="JA40" s="634"/>
      <c r="JB40" s="634"/>
      <c r="JC40" s="634"/>
      <c r="JD40" s="634">
        <f>COUNTIF(IV$39:IV$40,IV40)+COUNTIF(IX$39:IX$40,IV40)</f>
        <v>0</v>
      </c>
      <c r="JE40" s="634">
        <f>COUNTIF(IV$39:IV$40,IX40)+COUNTIF(IX$39:IX$40,IX40)</f>
        <v>0</v>
      </c>
      <c r="JF40" s="635"/>
      <c r="JG40" s="607" t="str">
        <f>IF(OR(IV40&lt;&gt;"",IX40&lt;&gt;""),IF(JD40&lt;&gt;1,0,COUNTIF($B$39:$B$40,IV40)+COUNTIF($D$39:$D$40,IV40))+IF(JE40&lt;&gt;1,0,COUNTIF($B$39:$B$40,IX40)+COUNTIF($D$39:$D$40,IX40)),"")</f>
        <v/>
      </c>
      <c r="JI40" s="644"/>
      <c r="JJ40" s="646" t="str">
        <f>IF(JI40="","",VLOOKUP(JI40,Sprache!$D$5:$E$63,2,0))</f>
        <v/>
      </c>
      <c r="JK40" s="643"/>
      <c r="JL40" s="646" t="str">
        <f>IF(JK40="","",VLOOKUP(JK40,Sprache!$D$5:$E$63,2,0))</f>
        <v/>
      </c>
      <c r="JM40" s="633"/>
      <c r="JN40" s="634"/>
      <c r="JO40" s="634"/>
      <c r="JP40" s="634"/>
      <c r="JQ40" s="634">
        <f>COUNTIF(JI$39:JI$40,JI40)+COUNTIF(JK$39:JK$40,JI40)</f>
        <v>0</v>
      </c>
      <c r="JR40" s="634">
        <f>COUNTIF(JI$39:JI$40,JK40)+COUNTIF(JK$39:JK$40,JK40)</f>
        <v>0</v>
      </c>
      <c r="JS40" s="635"/>
      <c r="JT40" s="607" t="str">
        <f>IF(OR(JI40&lt;&gt;"",JK40&lt;&gt;""),IF(JQ40&lt;&gt;1,0,COUNTIF($B$39:$B$40,JI40)+COUNTIF($D$39:$D$40,JI40))+IF(JR40&lt;&gt;1,0,COUNTIF($B$39:$B$40,JK40)+COUNTIF($D$39:$D$40,JK40)),"")</f>
        <v/>
      </c>
      <c r="JV40" s="644"/>
      <c r="JW40" s="646" t="str">
        <f>IF(JV40="","",VLOOKUP(JV40,Sprache!$D$5:$E$63,2,0))</f>
        <v/>
      </c>
      <c r="JX40" s="643"/>
      <c r="JY40" s="646" t="str">
        <f>IF(JX40="","",VLOOKUP(JX40,Sprache!$D$5:$E$63,2,0))</f>
        <v/>
      </c>
      <c r="JZ40" s="633"/>
      <c r="KA40" s="634"/>
      <c r="KB40" s="634"/>
      <c r="KC40" s="634"/>
      <c r="KD40" s="634">
        <f>COUNTIF(JV$39:JV$40,JV40)+COUNTIF(JX$39:JX$40,JV40)</f>
        <v>0</v>
      </c>
      <c r="KE40" s="634">
        <f>COUNTIF(JV$39:JV$40,JX40)+COUNTIF(JX$39:JX$40,JX40)</f>
        <v>0</v>
      </c>
      <c r="KF40" s="635"/>
      <c r="KG40" s="607" t="str">
        <f>IF(OR(JV40&lt;&gt;"",JX40&lt;&gt;""),IF(KD40&lt;&gt;1,0,COUNTIF($B$39:$B$40,JV40)+COUNTIF($D$39:$D$40,JV40))+IF(KE40&lt;&gt;1,0,COUNTIF($B$39:$B$40,JX40)+COUNTIF($D$39:$D$40,JX40)),"")</f>
        <v/>
      </c>
      <c r="KI40" s="644"/>
      <c r="KJ40" s="646" t="str">
        <f>IF(KI40="","",VLOOKUP(KI40,Sprache!$D$5:$E$63,2,0))</f>
        <v/>
      </c>
      <c r="KK40" s="643"/>
      <c r="KL40" s="646" t="str">
        <f>IF(KK40="","",VLOOKUP(KK40,Sprache!$D$5:$E$63,2,0))</f>
        <v/>
      </c>
      <c r="KM40" s="633"/>
      <c r="KN40" s="634"/>
      <c r="KO40" s="634"/>
      <c r="KP40" s="634"/>
      <c r="KQ40" s="634">
        <f>COUNTIF(KI$39:KI$40,KI40)+COUNTIF(KK$39:KK$40,KI40)</f>
        <v>0</v>
      </c>
      <c r="KR40" s="634">
        <f>COUNTIF(KI$39:KI$40,KK40)+COUNTIF(KK$39:KK$40,KK40)</f>
        <v>0</v>
      </c>
      <c r="KS40" s="635"/>
      <c r="KT40" s="607" t="str">
        <f>IF(OR(KI40&lt;&gt;"",KK40&lt;&gt;""),IF(KQ40&lt;&gt;1,0,COUNTIF($B$39:$B$40,KI40)+COUNTIF($D$39:$D$40,KI40))+IF(KR40&lt;&gt;1,0,COUNTIF($B$39:$B$40,KK40)+COUNTIF($D$39:$D$40,KK40)),"")</f>
        <v/>
      </c>
      <c r="KV40" s="644"/>
      <c r="KW40" s="646" t="str">
        <f>IF(KV40="","",VLOOKUP(KV40,Sprache!$D$5:$E$63,2,0))</f>
        <v/>
      </c>
      <c r="KX40" s="643"/>
      <c r="KY40" s="646" t="str">
        <f>IF(KX40="","",VLOOKUP(KX40,Sprache!$D$5:$E$63,2,0))</f>
        <v/>
      </c>
      <c r="KZ40" s="633"/>
      <c r="LA40" s="634"/>
      <c r="LB40" s="634"/>
      <c r="LC40" s="634"/>
      <c r="LD40" s="634">
        <f>COUNTIF(KV$39:KV$40,KV40)+COUNTIF(KX$39:KX$40,KV40)</f>
        <v>0</v>
      </c>
      <c r="LE40" s="634">
        <f>COUNTIF(KV$39:KV$40,KX40)+COUNTIF(KX$39:KX$40,KX40)</f>
        <v>0</v>
      </c>
      <c r="LF40" s="635"/>
      <c r="LG40" s="607" t="str">
        <f>IF(OR(KV40&lt;&gt;"",KX40&lt;&gt;""),IF(LD40&lt;&gt;1,0,COUNTIF($B$39:$B$40,KV40)+COUNTIF($D$39:$D$40,KV40))+IF(LE40&lt;&gt;1,0,COUNTIF($B$39:$B$40,KX40)+COUNTIF($D$39:$D$40,KX40)),"")</f>
        <v/>
      </c>
      <c r="LI40" s="644"/>
      <c r="LJ40" s="646" t="str">
        <f>IF(LI40="","",VLOOKUP(LI40,Sprache!$D$5:$E$63,2,0))</f>
        <v/>
      </c>
      <c r="LK40" s="643"/>
      <c r="LL40" s="646" t="str">
        <f>IF(LK40="","",VLOOKUP(LK40,Sprache!$D$5:$E$63,2,0))</f>
        <v/>
      </c>
      <c r="LM40" s="633"/>
      <c r="LN40" s="634"/>
      <c r="LO40" s="634"/>
      <c r="LP40" s="634"/>
      <c r="LQ40" s="634">
        <f>COUNTIF(LI$39:LI$40,LI40)+COUNTIF(LK$39:LK$40,LI40)</f>
        <v>0</v>
      </c>
      <c r="LR40" s="634">
        <f>COUNTIF(LI$39:LI$40,LK40)+COUNTIF(LK$39:LK$40,LK40)</f>
        <v>0</v>
      </c>
      <c r="LS40" s="635"/>
      <c r="LT40" s="607" t="str">
        <f>IF(OR(LI40&lt;&gt;"",LK40&lt;&gt;""),IF(LQ40&lt;&gt;1,0,COUNTIF($B$39:$B$40,LI40)+COUNTIF($D$39:$D$40,LI40))+IF(LR40&lt;&gt;1,0,COUNTIF($B$39:$B$40,LK40)+COUNTIF($D$39:$D$40,LK40)),"")</f>
        <v/>
      </c>
      <c r="LV40" s="644"/>
      <c r="LW40" s="646" t="str">
        <f>IF(LV40="","",VLOOKUP(LV40,Sprache!$D$5:$E$63,2,0))</f>
        <v/>
      </c>
      <c r="LX40" s="643"/>
      <c r="LY40" s="646" t="str">
        <f>IF(LX40="","",VLOOKUP(LX40,Sprache!$D$5:$E$63,2,0))</f>
        <v/>
      </c>
      <c r="LZ40" s="633"/>
      <c r="MA40" s="634"/>
      <c r="MB40" s="634"/>
      <c r="MC40" s="634"/>
      <c r="MD40" s="634">
        <f>COUNTIF(LV$39:LV$40,LV40)+COUNTIF(LX$39:LX$40,LV40)</f>
        <v>0</v>
      </c>
      <c r="ME40" s="634">
        <f>COUNTIF(LV$39:LV$40,LX40)+COUNTIF(LX$39:LX$40,LX40)</f>
        <v>0</v>
      </c>
      <c r="MF40" s="635"/>
      <c r="MG40" s="607" t="str">
        <f>IF(OR(LV40&lt;&gt;"",LX40&lt;&gt;""),IF(MD40&lt;&gt;1,0,COUNTIF($B$39:$B$40,LV40)+COUNTIF($D$39:$D$40,LV40))+IF(ME40&lt;&gt;1,0,COUNTIF($B$39:$B$40,LX40)+COUNTIF($D$39:$D$40,LX40)),"")</f>
        <v/>
      </c>
    </row>
    <row r="41" spans="2:345" ht="24" customHeight="1" x14ac:dyDescent="0.25">
      <c r="B41" s="602" t="str">
        <f>Sprache!$E$189</f>
        <v>Finale</v>
      </c>
      <c r="C41" s="647"/>
      <c r="D41" s="603"/>
      <c r="E41" s="647"/>
      <c r="F41" s="655"/>
      <c r="G41" s="656"/>
      <c r="I41" s="602" t="str">
        <f>$B41</f>
        <v>Finale</v>
      </c>
      <c r="J41" s="647"/>
      <c r="K41" s="603"/>
      <c r="L41" s="603"/>
      <c r="M41" s="608"/>
      <c r="N41" s="608"/>
      <c r="O41" s="608"/>
      <c r="P41" s="608"/>
      <c r="Q41" s="608"/>
      <c r="R41" s="608"/>
      <c r="S41" s="608"/>
      <c r="T41" s="609"/>
      <c r="V41" s="602" t="str">
        <f>$B41</f>
        <v>Finale</v>
      </c>
      <c r="W41" s="647"/>
      <c r="X41" s="603"/>
      <c r="Y41" s="603"/>
      <c r="Z41" s="608"/>
      <c r="AA41" s="608"/>
      <c r="AB41" s="608"/>
      <c r="AC41" s="608"/>
      <c r="AD41" s="608"/>
      <c r="AE41" s="608"/>
      <c r="AF41" s="608"/>
      <c r="AG41" s="609"/>
      <c r="AI41" s="602" t="str">
        <f>$B41</f>
        <v>Finale</v>
      </c>
      <c r="AJ41" s="647"/>
      <c r="AK41" s="603"/>
      <c r="AL41" s="603"/>
      <c r="AM41" s="608"/>
      <c r="AN41" s="608"/>
      <c r="AO41" s="608"/>
      <c r="AP41" s="608"/>
      <c r="AQ41" s="608"/>
      <c r="AR41" s="608"/>
      <c r="AS41" s="608"/>
      <c r="AT41" s="609"/>
      <c r="AV41" s="602" t="str">
        <f>$B41</f>
        <v>Finale</v>
      </c>
      <c r="AW41" s="647"/>
      <c r="AX41" s="603"/>
      <c r="AY41" s="603"/>
      <c r="AZ41" s="608"/>
      <c r="BA41" s="608"/>
      <c r="BB41" s="608"/>
      <c r="BC41" s="608"/>
      <c r="BD41" s="608"/>
      <c r="BE41" s="608"/>
      <c r="BF41" s="608"/>
      <c r="BG41" s="609"/>
      <c r="BI41" s="602" t="str">
        <f>$B41</f>
        <v>Finale</v>
      </c>
      <c r="BJ41" s="647"/>
      <c r="BK41" s="603"/>
      <c r="BL41" s="603"/>
      <c r="BM41" s="608"/>
      <c r="BN41" s="608"/>
      <c r="BO41" s="608"/>
      <c r="BP41" s="608"/>
      <c r="BQ41" s="608"/>
      <c r="BR41" s="608"/>
      <c r="BS41" s="608"/>
      <c r="BT41" s="609"/>
      <c r="BV41" s="602" t="str">
        <f>$B41</f>
        <v>Finale</v>
      </c>
      <c r="BW41" s="647"/>
      <c r="BX41" s="603"/>
      <c r="BY41" s="603"/>
      <c r="BZ41" s="608"/>
      <c r="CA41" s="608"/>
      <c r="CB41" s="608"/>
      <c r="CC41" s="608"/>
      <c r="CD41" s="608"/>
      <c r="CE41" s="608"/>
      <c r="CF41" s="608"/>
      <c r="CG41" s="609"/>
      <c r="CI41" s="602" t="str">
        <f>$B41</f>
        <v>Finale</v>
      </c>
      <c r="CJ41" s="647"/>
      <c r="CK41" s="603"/>
      <c r="CL41" s="603"/>
      <c r="CM41" s="608"/>
      <c r="CN41" s="608"/>
      <c r="CO41" s="608"/>
      <c r="CP41" s="608"/>
      <c r="CQ41" s="608"/>
      <c r="CR41" s="608"/>
      <c r="CS41" s="608"/>
      <c r="CT41" s="609"/>
      <c r="CV41" s="602" t="str">
        <f>$B41</f>
        <v>Finale</v>
      </c>
      <c r="CW41" s="647"/>
      <c r="CX41" s="603"/>
      <c r="CY41" s="603"/>
      <c r="CZ41" s="608"/>
      <c r="DA41" s="608"/>
      <c r="DB41" s="608"/>
      <c r="DC41" s="608"/>
      <c r="DD41" s="608"/>
      <c r="DE41" s="608"/>
      <c r="DF41" s="608"/>
      <c r="DG41" s="609"/>
      <c r="DI41" s="602" t="str">
        <f>$B41</f>
        <v>Finale</v>
      </c>
      <c r="DJ41" s="647"/>
      <c r="DK41" s="603"/>
      <c r="DL41" s="603"/>
      <c r="DM41" s="608"/>
      <c r="DN41" s="608"/>
      <c r="DO41" s="608"/>
      <c r="DP41" s="608"/>
      <c r="DQ41" s="608"/>
      <c r="DR41" s="608"/>
      <c r="DS41" s="608"/>
      <c r="DT41" s="609"/>
      <c r="DV41" s="602" t="str">
        <f>$B41</f>
        <v>Finale</v>
      </c>
      <c r="DW41" s="647"/>
      <c r="DX41" s="603"/>
      <c r="DY41" s="603"/>
      <c r="DZ41" s="608"/>
      <c r="EA41" s="608"/>
      <c r="EB41" s="608"/>
      <c r="EC41" s="608"/>
      <c r="ED41" s="608"/>
      <c r="EE41" s="608"/>
      <c r="EF41" s="608"/>
      <c r="EG41" s="609"/>
      <c r="EI41" s="602" t="str">
        <f>$B41</f>
        <v>Finale</v>
      </c>
      <c r="EJ41" s="647"/>
      <c r="EK41" s="603"/>
      <c r="EL41" s="603"/>
      <c r="EM41" s="608"/>
      <c r="EN41" s="608"/>
      <c r="EO41" s="608"/>
      <c r="EP41" s="608"/>
      <c r="EQ41" s="608"/>
      <c r="ER41" s="608"/>
      <c r="ES41" s="608"/>
      <c r="ET41" s="609"/>
      <c r="EV41" s="602" t="str">
        <f>$B41</f>
        <v>Finale</v>
      </c>
      <c r="EW41" s="647"/>
      <c r="EX41" s="603"/>
      <c r="EY41" s="603"/>
      <c r="EZ41" s="608"/>
      <c r="FA41" s="608"/>
      <c r="FB41" s="608"/>
      <c r="FC41" s="608"/>
      <c r="FD41" s="608"/>
      <c r="FE41" s="608"/>
      <c r="FF41" s="608"/>
      <c r="FG41" s="609"/>
      <c r="FI41" s="602" t="str">
        <f>$B41</f>
        <v>Finale</v>
      </c>
      <c r="FJ41" s="647"/>
      <c r="FK41" s="603"/>
      <c r="FL41" s="603"/>
      <c r="FM41" s="608"/>
      <c r="FN41" s="608"/>
      <c r="FO41" s="608"/>
      <c r="FP41" s="608"/>
      <c r="FQ41" s="608"/>
      <c r="FR41" s="608"/>
      <c r="FS41" s="608"/>
      <c r="FT41" s="609"/>
      <c r="FV41" s="602" t="str">
        <f>$B41</f>
        <v>Finale</v>
      </c>
      <c r="FW41" s="647"/>
      <c r="FX41" s="603"/>
      <c r="FY41" s="603"/>
      <c r="FZ41" s="608"/>
      <c r="GA41" s="608"/>
      <c r="GB41" s="608"/>
      <c r="GC41" s="608"/>
      <c r="GD41" s="608"/>
      <c r="GE41" s="608"/>
      <c r="GF41" s="608"/>
      <c r="GG41" s="609"/>
      <c r="GI41" s="602" t="str">
        <f>$B41</f>
        <v>Finale</v>
      </c>
      <c r="GJ41" s="647"/>
      <c r="GK41" s="603"/>
      <c r="GL41" s="603"/>
      <c r="GM41" s="608"/>
      <c r="GN41" s="608"/>
      <c r="GO41" s="608"/>
      <c r="GP41" s="608"/>
      <c r="GQ41" s="608"/>
      <c r="GR41" s="608"/>
      <c r="GS41" s="608"/>
      <c r="GT41" s="609"/>
      <c r="GV41" s="602" t="str">
        <f>$B41</f>
        <v>Finale</v>
      </c>
      <c r="GW41" s="647"/>
      <c r="GX41" s="603"/>
      <c r="GY41" s="603"/>
      <c r="GZ41" s="608"/>
      <c r="HA41" s="608"/>
      <c r="HB41" s="608"/>
      <c r="HC41" s="608"/>
      <c r="HD41" s="608"/>
      <c r="HE41" s="608"/>
      <c r="HF41" s="608"/>
      <c r="HG41" s="609"/>
      <c r="HI41" s="602" t="str">
        <f>$B41</f>
        <v>Finale</v>
      </c>
      <c r="HJ41" s="647"/>
      <c r="HK41" s="603"/>
      <c r="HL41" s="603"/>
      <c r="HM41" s="608"/>
      <c r="HN41" s="608"/>
      <c r="HO41" s="608"/>
      <c r="HP41" s="608"/>
      <c r="HQ41" s="608"/>
      <c r="HR41" s="608"/>
      <c r="HS41" s="608"/>
      <c r="HT41" s="609"/>
      <c r="HV41" s="602" t="str">
        <f>$B41</f>
        <v>Finale</v>
      </c>
      <c r="HW41" s="647"/>
      <c r="HX41" s="603"/>
      <c r="HY41" s="603"/>
      <c r="HZ41" s="608"/>
      <c r="IA41" s="608"/>
      <c r="IB41" s="608"/>
      <c r="IC41" s="608"/>
      <c r="ID41" s="608"/>
      <c r="IE41" s="608"/>
      <c r="IF41" s="608"/>
      <c r="IG41" s="609"/>
      <c r="II41" s="602" t="str">
        <f>$B41</f>
        <v>Finale</v>
      </c>
      <c r="IJ41" s="647"/>
      <c r="IK41" s="603"/>
      <c r="IL41" s="603"/>
      <c r="IM41" s="608"/>
      <c r="IN41" s="608"/>
      <c r="IO41" s="608"/>
      <c r="IP41" s="608"/>
      <c r="IQ41" s="608"/>
      <c r="IR41" s="608"/>
      <c r="IS41" s="608"/>
      <c r="IT41" s="609"/>
      <c r="IV41" s="602" t="str">
        <f>$B41</f>
        <v>Finale</v>
      </c>
      <c r="IW41" s="647"/>
      <c r="IX41" s="603"/>
      <c r="IY41" s="603"/>
      <c r="IZ41" s="608"/>
      <c r="JA41" s="608"/>
      <c r="JB41" s="608"/>
      <c r="JC41" s="608"/>
      <c r="JD41" s="608"/>
      <c r="JE41" s="608"/>
      <c r="JF41" s="608"/>
      <c r="JG41" s="609"/>
      <c r="JI41" s="602" t="str">
        <f>$B41</f>
        <v>Finale</v>
      </c>
      <c r="JJ41" s="647"/>
      <c r="JK41" s="603"/>
      <c r="JL41" s="603"/>
      <c r="JM41" s="608"/>
      <c r="JN41" s="608"/>
      <c r="JO41" s="608"/>
      <c r="JP41" s="608"/>
      <c r="JQ41" s="608"/>
      <c r="JR41" s="608"/>
      <c r="JS41" s="608"/>
      <c r="JT41" s="609"/>
      <c r="JV41" s="602" t="str">
        <f>$B41</f>
        <v>Finale</v>
      </c>
      <c r="JW41" s="647"/>
      <c r="JX41" s="603"/>
      <c r="JY41" s="603"/>
      <c r="JZ41" s="608"/>
      <c r="KA41" s="608"/>
      <c r="KB41" s="608"/>
      <c r="KC41" s="608"/>
      <c r="KD41" s="608"/>
      <c r="KE41" s="608"/>
      <c r="KF41" s="608"/>
      <c r="KG41" s="609"/>
      <c r="KI41" s="602" t="str">
        <f>$B41</f>
        <v>Finale</v>
      </c>
      <c r="KJ41" s="647"/>
      <c r="KK41" s="603"/>
      <c r="KL41" s="603"/>
      <c r="KM41" s="608"/>
      <c r="KN41" s="608"/>
      <c r="KO41" s="608"/>
      <c r="KP41" s="608"/>
      <c r="KQ41" s="608"/>
      <c r="KR41" s="608"/>
      <c r="KS41" s="608"/>
      <c r="KT41" s="609"/>
      <c r="KV41" s="602" t="str">
        <f>$B41</f>
        <v>Finale</v>
      </c>
      <c r="KW41" s="647"/>
      <c r="KX41" s="603"/>
      <c r="KY41" s="603"/>
      <c r="KZ41" s="608"/>
      <c r="LA41" s="608"/>
      <c r="LB41" s="608"/>
      <c r="LC41" s="608"/>
      <c r="LD41" s="608"/>
      <c r="LE41" s="608"/>
      <c r="LF41" s="608"/>
      <c r="LG41" s="609"/>
      <c r="LI41" s="602" t="str">
        <f>$B41</f>
        <v>Finale</v>
      </c>
      <c r="LJ41" s="647"/>
      <c r="LK41" s="603"/>
      <c r="LL41" s="603"/>
      <c r="LM41" s="608"/>
      <c r="LN41" s="608"/>
      <c r="LO41" s="608"/>
      <c r="LP41" s="608"/>
      <c r="LQ41" s="608"/>
      <c r="LR41" s="608"/>
      <c r="LS41" s="608"/>
      <c r="LT41" s="609"/>
      <c r="LV41" s="602" t="str">
        <f>$B41</f>
        <v>Finale</v>
      </c>
      <c r="LW41" s="647"/>
      <c r="LX41" s="603"/>
      <c r="LY41" s="603"/>
      <c r="LZ41" s="608"/>
      <c r="MA41" s="608"/>
      <c r="MB41" s="608"/>
      <c r="MC41" s="608"/>
      <c r="MD41" s="608"/>
      <c r="ME41" s="608"/>
      <c r="MF41" s="608"/>
      <c r="MG41" s="609"/>
    </row>
    <row r="42" spans="2:345" ht="15.75" thickBot="1" x14ac:dyDescent="0.3">
      <c r="B42" s="610">
        <f>IF(C42="","",INDEX(Groups!$C$7:$C$25,MATCH(C42,Groups!$D$7:$D$25,0)))</f>
        <v>3</v>
      </c>
      <c r="C42" s="648" t="str">
        <f>EURO!$F$74</f>
        <v>England</v>
      </c>
      <c r="D42" s="611">
        <f>IF(E42="","",INDEX(Groups!$C$7:$C$25,MATCH(E42,Groups!$D$7:$D$25,0)))</f>
        <v>5</v>
      </c>
      <c r="E42" s="648" t="str">
        <f>EURO!$H$74</f>
        <v>Spanien</v>
      </c>
      <c r="F42" s="657">
        <f>IF(AND(EURO!$F$75&lt;&gt;"",EURO!$H$75&lt;&gt;""),EURO!$F$75+IF(AND(EURO!$F$77&lt;&gt;"",EURO!$H$77&lt;&gt;"",EURO!$F$75=EURO!$H$75),EURO!$F$77,0),"")</f>
        <v>4</v>
      </c>
      <c r="G42" s="658">
        <f>IF(AND(EURO!$F$75&lt;&gt;"",EURO!$H$75&lt;&gt;""),EURO!$H$75+IF(AND(EURO!$F$77&lt;&gt;"",EURO!$H$77&lt;&gt;"",EURO!$F$75=EURO!$H$75),EURO!$H$77,0),"")</f>
        <v>2</v>
      </c>
      <c r="I42" s="644"/>
      <c r="J42" s="646" t="str">
        <f>IF(I42="","",VLOOKUP(I42,Sprache!$D$5:$E$63,2,0))</f>
        <v/>
      </c>
      <c r="K42" s="643"/>
      <c r="L42" s="646" t="str">
        <f>IF(K42="","",VLOOKUP(K42,Sprache!$D$5:$E$63,2,0))</f>
        <v/>
      </c>
      <c r="M42" s="633"/>
      <c r="N42" s="634"/>
      <c r="O42" s="634"/>
      <c r="P42" s="634"/>
      <c r="Q42" s="634">
        <f>COUNTIF(I$42:I$42,I42)+COUNTIF(K$42:K$42,I42)</f>
        <v>0</v>
      </c>
      <c r="R42" s="634">
        <f>COUNTIF(I$42:I$42,K42)+COUNTIF(K$42:K$42,K42)</f>
        <v>0</v>
      </c>
      <c r="S42" s="635"/>
      <c r="T42" s="607" t="str">
        <f>IF(OR(I42&lt;&gt;"",K42&lt;&gt;""),IF(Q42&lt;&gt;1,0,($B$42=I42)+($D$42=I42))+IF(R42&lt;&gt;1,0,($B$42=K42)+($D$42=K42)),"")</f>
        <v/>
      </c>
      <c r="V42" s="644"/>
      <c r="W42" s="646" t="str">
        <f>IF(V42="","",VLOOKUP(V42,Sprache!$D$5:$E$63,2,0))</f>
        <v/>
      </c>
      <c r="X42" s="643"/>
      <c r="Y42" s="646" t="str">
        <f>IF(X42="","",VLOOKUP(X42,Sprache!$D$5:$E$63,2,0))</f>
        <v/>
      </c>
      <c r="Z42" s="633"/>
      <c r="AA42" s="634"/>
      <c r="AB42" s="634"/>
      <c r="AC42" s="634"/>
      <c r="AD42" s="634">
        <f>COUNTIF(V$42:V$42,V42)+COUNTIF(X$42:X$42,V42)</f>
        <v>0</v>
      </c>
      <c r="AE42" s="634">
        <f>COUNTIF(V$42:V$42,X42)+COUNTIF(X$42:X$42,X42)</f>
        <v>0</v>
      </c>
      <c r="AF42" s="635"/>
      <c r="AG42" s="607" t="str">
        <f>IF(OR(V42&lt;&gt;"",X42&lt;&gt;""),IF(AD42&lt;&gt;1,0,($B$42=V42)+($D$42=V42))+IF(AE42&lt;&gt;1,0,($B$42=X42)+($D$42=X42)),"")</f>
        <v/>
      </c>
      <c r="AI42" s="644"/>
      <c r="AJ42" s="646" t="str">
        <f>IF(AI42="","",VLOOKUP(AI42,Sprache!$D$5:$E$63,2,0))</f>
        <v/>
      </c>
      <c r="AK42" s="643"/>
      <c r="AL42" s="646" t="str">
        <f>IF(AK42="","",VLOOKUP(AK42,Sprache!$D$5:$E$63,2,0))</f>
        <v/>
      </c>
      <c r="AM42" s="633"/>
      <c r="AN42" s="634"/>
      <c r="AO42" s="634"/>
      <c r="AP42" s="634"/>
      <c r="AQ42" s="634">
        <f>COUNTIF(AI$42:AI$42,AI42)+COUNTIF(AK$42:AK$42,AI42)</f>
        <v>0</v>
      </c>
      <c r="AR42" s="634">
        <f>COUNTIF(AI$42:AI$42,AK42)+COUNTIF(AK$42:AK$42,AK42)</f>
        <v>0</v>
      </c>
      <c r="AS42" s="635"/>
      <c r="AT42" s="607" t="str">
        <f>IF(OR(AI42&lt;&gt;"",AK42&lt;&gt;""),IF(AQ42&lt;&gt;1,0,($B$42=AI42)+($D$42=AI42))+IF(AR42&lt;&gt;1,0,($B$42=AK42)+($D$42=AK42)),"")</f>
        <v/>
      </c>
      <c r="AV42" s="644"/>
      <c r="AW42" s="646" t="str">
        <f>IF(AV42="","",VLOOKUP(AV42,Sprache!$D$5:$E$63,2,0))</f>
        <v/>
      </c>
      <c r="AX42" s="643"/>
      <c r="AY42" s="646" t="str">
        <f>IF(AX42="","",VLOOKUP(AX42,Sprache!$D$5:$E$63,2,0))</f>
        <v/>
      </c>
      <c r="AZ42" s="633"/>
      <c r="BA42" s="634"/>
      <c r="BB42" s="634"/>
      <c r="BC42" s="634"/>
      <c r="BD42" s="634">
        <f>COUNTIF(AV$42:AV$42,AV42)+COUNTIF(AX$42:AX$42,AV42)</f>
        <v>0</v>
      </c>
      <c r="BE42" s="634">
        <f>COUNTIF(AV$42:AV$42,AX42)+COUNTIF(AX$42:AX$42,AX42)</f>
        <v>0</v>
      </c>
      <c r="BF42" s="635"/>
      <c r="BG42" s="607" t="str">
        <f>IF(OR(AV42&lt;&gt;"",AX42&lt;&gt;""),IF(BD42&lt;&gt;1,0,($B$42=AV42)+($D$42=AV42))+IF(BE42&lt;&gt;1,0,($B$42=AX42)+($D$42=AX42)),"")</f>
        <v/>
      </c>
      <c r="BI42" s="644"/>
      <c r="BJ42" s="646" t="str">
        <f>IF(BI42="","",VLOOKUP(BI42,Sprache!$D$5:$E$63,2,0))</f>
        <v/>
      </c>
      <c r="BK42" s="643"/>
      <c r="BL42" s="646" t="str">
        <f>IF(BK42="","",VLOOKUP(BK42,Sprache!$D$5:$E$63,2,0))</f>
        <v/>
      </c>
      <c r="BM42" s="633"/>
      <c r="BN42" s="634"/>
      <c r="BO42" s="634"/>
      <c r="BP42" s="634"/>
      <c r="BQ42" s="634">
        <f>COUNTIF(BI$42:BI$42,BI42)+COUNTIF(BK$42:BK$42,BI42)</f>
        <v>0</v>
      </c>
      <c r="BR42" s="634">
        <f>COUNTIF(BI$42:BI$42,BK42)+COUNTIF(BK$42:BK$42,BK42)</f>
        <v>0</v>
      </c>
      <c r="BS42" s="635"/>
      <c r="BT42" s="607" t="str">
        <f>IF(OR(BI42&lt;&gt;"",BK42&lt;&gt;""),IF(BQ42&lt;&gt;1,0,($B$42=BI42)+($D$42=BI42))+IF(BR42&lt;&gt;1,0,($B$42=BK42)+($D$42=BK42)),"")</f>
        <v/>
      </c>
      <c r="BV42" s="644"/>
      <c r="BW42" s="646" t="str">
        <f>IF(BV42="","",VLOOKUP(BV42,Sprache!$D$5:$E$63,2,0))</f>
        <v/>
      </c>
      <c r="BX42" s="643"/>
      <c r="BY42" s="646" t="str">
        <f>IF(BX42="","",VLOOKUP(BX42,Sprache!$D$5:$E$63,2,0))</f>
        <v/>
      </c>
      <c r="BZ42" s="633"/>
      <c r="CA42" s="634"/>
      <c r="CB42" s="634"/>
      <c r="CC42" s="634"/>
      <c r="CD42" s="634">
        <f>COUNTIF(BV$42:BV$42,BV42)+COUNTIF(BX$42:BX$42,BV42)</f>
        <v>0</v>
      </c>
      <c r="CE42" s="634">
        <f>COUNTIF(BV$42:BV$42,BX42)+COUNTIF(BX$42:BX$42,BX42)</f>
        <v>0</v>
      </c>
      <c r="CF42" s="635"/>
      <c r="CG42" s="607" t="str">
        <f>IF(OR(BV42&lt;&gt;"",BX42&lt;&gt;""),IF(CD42&lt;&gt;1,0,($B$42=BV42)+($D$42=BV42))+IF(CE42&lt;&gt;1,0,($B$42=BX42)+($D$42=BX42)),"")</f>
        <v/>
      </c>
      <c r="CI42" s="644"/>
      <c r="CJ42" s="646" t="str">
        <f>IF(CI42="","",VLOOKUP(CI42,Sprache!$D$5:$E$63,2,0))</f>
        <v/>
      </c>
      <c r="CK42" s="643"/>
      <c r="CL42" s="646" t="str">
        <f>IF(CK42="","",VLOOKUP(CK42,Sprache!$D$5:$E$63,2,0))</f>
        <v/>
      </c>
      <c r="CM42" s="633"/>
      <c r="CN42" s="634"/>
      <c r="CO42" s="634"/>
      <c r="CP42" s="634"/>
      <c r="CQ42" s="634">
        <f>COUNTIF(CI$42:CI$42,CI42)+COUNTIF(CK$42:CK$42,CI42)</f>
        <v>0</v>
      </c>
      <c r="CR42" s="634">
        <f>COUNTIF(CI$42:CI$42,CK42)+COUNTIF(CK$42:CK$42,CK42)</f>
        <v>0</v>
      </c>
      <c r="CS42" s="635"/>
      <c r="CT42" s="607" t="str">
        <f>IF(OR(CI42&lt;&gt;"",CK42&lt;&gt;""),IF(CQ42&lt;&gt;1,0,($B$42=CI42)+($D$42=CI42))+IF(CR42&lt;&gt;1,0,($B$42=CK42)+($D$42=CK42)),"")</f>
        <v/>
      </c>
      <c r="CV42" s="644"/>
      <c r="CW42" s="646" t="str">
        <f>IF(CV42="","",VLOOKUP(CV42,Sprache!$D$5:$E$63,2,0))</f>
        <v/>
      </c>
      <c r="CX42" s="643"/>
      <c r="CY42" s="646" t="str">
        <f>IF(CX42="","",VLOOKUP(CX42,Sprache!$D$5:$E$63,2,0))</f>
        <v/>
      </c>
      <c r="CZ42" s="633"/>
      <c r="DA42" s="634"/>
      <c r="DB42" s="634"/>
      <c r="DC42" s="634"/>
      <c r="DD42" s="634">
        <f>COUNTIF(CV$42:CV$42,CV42)+COUNTIF(CX$42:CX$42,CV42)</f>
        <v>0</v>
      </c>
      <c r="DE42" s="634">
        <f>COUNTIF(CV$42:CV$42,CX42)+COUNTIF(CX$42:CX$42,CX42)</f>
        <v>0</v>
      </c>
      <c r="DF42" s="635"/>
      <c r="DG42" s="607" t="str">
        <f>IF(OR(CV42&lt;&gt;"",CX42&lt;&gt;""),IF(DD42&lt;&gt;1,0,($B$42=CV42)+($D$42=CV42))+IF(DE42&lt;&gt;1,0,($B$42=CX42)+($D$42=CX42)),"")</f>
        <v/>
      </c>
      <c r="DI42" s="644"/>
      <c r="DJ42" s="646" t="str">
        <f>IF(DI42="","",VLOOKUP(DI42,Sprache!$D$5:$E$63,2,0))</f>
        <v/>
      </c>
      <c r="DK42" s="643"/>
      <c r="DL42" s="646" t="str">
        <f>IF(DK42="","",VLOOKUP(DK42,Sprache!$D$5:$E$63,2,0))</f>
        <v/>
      </c>
      <c r="DM42" s="633"/>
      <c r="DN42" s="634"/>
      <c r="DO42" s="634"/>
      <c r="DP42" s="634"/>
      <c r="DQ42" s="634">
        <f>COUNTIF(DI$42:DI$42,DI42)+COUNTIF(DK$42:DK$42,DI42)</f>
        <v>0</v>
      </c>
      <c r="DR42" s="634">
        <f>COUNTIF(DI$42:DI$42,DK42)+COUNTIF(DK$42:DK$42,DK42)</f>
        <v>0</v>
      </c>
      <c r="DS42" s="635"/>
      <c r="DT42" s="607" t="str">
        <f>IF(OR(DI42&lt;&gt;"",DK42&lt;&gt;""),IF(DQ42&lt;&gt;1,0,($B$42=DI42)+($D$42=DI42))+IF(DR42&lt;&gt;1,0,($B$42=DK42)+($D$42=DK42)),"")</f>
        <v/>
      </c>
      <c r="DV42" s="644"/>
      <c r="DW42" s="646" t="str">
        <f>IF(DV42="","",VLOOKUP(DV42,Sprache!$D$5:$E$63,2,0))</f>
        <v/>
      </c>
      <c r="DX42" s="643"/>
      <c r="DY42" s="646" t="str">
        <f>IF(DX42="","",VLOOKUP(DX42,Sprache!$D$5:$E$63,2,0))</f>
        <v/>
      </c>
      <c r="DZ42" s="633"/>
      <c r="EA42" s="634"/>
      <c r="EB42" s="634"/>
      <c r="EC42" s="634"/>
      <c r="ED42" s="634">
        <f>COUNTIF(DV$42:DV$42,DV42)+COUNTIF(DX$42:DX$42,DV42)</f>
        <v>0</v>
      </c>
      <c r="EE42" s="634">
        <f>COUNTIF(DV$42:DV$42,DX42)+COUNTIF(DX$42:DX$42,DX42)</f>
        <v>0</v>
      </c>
      <c r="EF42" s="635"/>
      <c r="EG42" s="607" t="str">
        <f>IF(OR(DV42&lt;&gt;"",DX42&lt;&gt;""),IF(ED42&lt;&gt;1,0,($B$42=DV42)+($D$42=DV42))+IF(EE42&lt;&gt;1,0,($B$42=DX42)+($D$42=DX42)),"")</f>
        <v/>
      </c>
      <c r="EI42" s="644"/>
      <c r="EJ42" s="646" t="str">
        <f>IF(EI42="","",VLOOKUP(EI42,Sprache!$D$5:$E$63,2,0))</f>
        <v/>
      </c>
      <c r="EK42" s="643"/>
      <c r="EL42" s="646" t="str">
        <f>IF(EK42="","",VLOOKUP(EK42,Sprache!$D$5:$E$63,2,0))</f>
        <v/>
      </c>
      <c r="EM42" s="633"/>
      <c r="EN42" s="634"/>
      <c r="EO42" s="634"/>
      <c r="EP42" s="634"/>
      <c r="EQ42" s="634">
        <f>COUNTIF(EI$42:EI$42,EI42)+COUNTIF(EK$42:EK$42,EI42)</f>
        <v>0</v>
      </c>
      <c r="ER42" s="634">
        <f>COUNTIF(EI$42:EI$42,EK42)+COUNTIF(EK$42:EK$42,EK42)</f>
        <v>0</v>
      </c>
      <c r="ES42" s="635"/>
      <c r="ET42" s="607" t="str">
        <f>IF(OR(EI42&lt;&gt;"",EK42&lt;&gt;""),IF(EQ42&lt;&gt;1,0,($B$42=EI42)+($D$42=EI42))+IF(ER42&lt;&gt;1,0,($B$42=EK42)+($D$42=EK42)),"")</f>
        <v/>
      </c>
      <c r="EV42" s="644"/>
      <c r="EW42" s="646" t="str">
        <f>IF(EV42="","",VLOOKUP(EV42,Sprache!$D$5:$E$63,2,0))</f>
        <v/>
      </c>
      <c r="EX42" s="643"/>
      <c r="EY42" s="646" t="str">
        <f>IF(EX42="","",VLOOKUP(EX42,Sprache!$D$5:$E$63,2,0))</f>
        <v/>
      </c>
      <c r="EZ42" s="633"/>
      <c r="FA42" s="634"/>
      <c r="FB42" s="634"/>
      <c r="FC42" s="634"/>
      <c r="FD42" s="634">
        <f>COUNTIF(EV$42:EV$42,EV42)+COUNTIF(EX$42:EX$42,EV42)</f>
        <v>0</v>
      </c>
      <c r="FE42" s="634">
        <f>COUNTIF(EV$42:EV$42,EX42)+COUNTIF(EX$42:EX$42,EX42)</f>
        <v>0</v>
      </c>
      <c r="FF42" s="635"/>
      <c r="FG42" s="607" t="str">
        <f>IF(OR(EV42&lt;&gt;"",EX42&lt;&gt;""),IF(FD42&lt;&gt;1,0,($B$42=EV42)+($D$42=EV42))+IF(FE42&lt;&gt;1,0,($B$42=EX42)+($D$42=EX42)),"")</f>
        <v/>
      </c>
      <c r="FI42" s="644"/>
      <c r="FJ42" s="646" t="str">
        <f>IF(FI42="","",VLOOKUP(FI42,Sprache!$D$5:$E$63,2,0))</f>
        <v/>
      </c>
      <c r="FK42" s="643"/>
      <c r="FL42" s="646" t="str">
        <f>IF(FK42="","",VLOOKUP(FK42,Sprache!$D$5:$E$63,2,0))</f>
        <v/>
      </c>
      <c r="FM42" s="633"/>
      <c r="FN42" s="634"/>
      <c r="FO42" s="634"/>
      <c r="FP42" s="634"/>
      <c r="FQ42" s="634">
        <f>COUNTIF(FI$42:FI$42,FI42)+COUNTIF(FK$42:FK$42,FI42)</f>
        <v>0</v>
      </c>
      <c r="FR42" s="634">
        <f>COUNTIF(FI$42:FI$42,FK42)+COUNTIF(FK$42:FK$42,FK42)</f>
        <v>0</v>
      </c>
      <c r="FS42" s="635"/>
      <c r="FT42" s="607" t="str">
        <f>IF(OR(FI42&lt;&gt;"",FK42&lt;&gt;""),IF(FQ42&lt;&gt;1,0,($B$42=FI42)+($D$42=FI42))+IF(FR42&lt;&gt;1,0,($B$42=FK42)+($D$42=FK42)),"")</f>
        <v/>
      </c>
      <c r="FV42" s="644"/>
      <c r="FW42" s="646" t="str">
        <f>IF(FV42="","",VLOOKUP(FV42,Sprache!$D$5:$E$63,2,0))</f>
        <v/>
      </c>
      <c r="FX42" s="643"/>
      <c r="FY42" s="646" t="str">
        <f>IF(FX42="","",VLOOKUP(FX42,Sprache!$D$5:$E$63,2,0))</f>
        <v/>
      </c>
      <c r="FZ42" s="633"/>
      <c r="GA42" s="634"/>
      <c r="GB42" s="634"/>
      <c r="GC42" s="634"/>
      <c r="GD42" s="634">
        <f>COUNTIF(FV$42:FV$42,FV42)+COUNTIF(FX$42:FX$42,FV42)</f>
        <v>0</v>
      </c>
      <c r="GE42" s="634">
        <f>COUNTIF(FV$42:FV$42,FX42)+COUNTIF(FX$42:FX$42,FX42)</f>
        <v>0</v>
      </c>
      <c r="GF42" s="635"/>
      <c r="GG42" s="607" t="str">
        <f>IF(OR(FV42&lt;&gt;"",FX42&lt;&gt;""),IF(GD42&lt;&gt;1,0,($B$42=FV42)+($D$42=FV42))+IF(GE42&lt;&gt;1,0,($B$42=FX42)+($D$42=FX42)),"")</f>
        <v/>
      </c>
      <c r="GI42" s="644"/>
      <c r="GJ42" s="646" t="str">
        <f>IF(GI42="","",VLOOKUP(GI42,Sprache!$D$5:$E$63,2,0))</f>
        <v/>
      </c>
      <c r="GK42" s="643"/>
      <c r="GL42" s="646" t="str">
        <f>IF(GK42="","",VLOOKUP(GK42,Sprache!$D$5:$E$63,2,0))</f>
        <v/>
      </c>
      <c r="GM42" s="633"/>
      <c r="GN42" s="634"/>
      <c r="GO42" s="634"/>
      <c r="GP42" s="634"/>
      <c r="GQ42" s="634">
        <f>COUNTIF(GI$42:GI$42,GI42)+COUNTIF(GK$42:GK$42,GI42)</f>
        <v>0</v>
      </c>
      <c r="GR42" s="634">
        <f>COUNTIF(GI$42:GI$42,GK42)+COUNTIF(GK$42:GK$42,GK42)</f>
        <v>0</v>
      </c>
      <c r="GS42" s="635"/>
      <c r="GT42" s="607" t="str">
        <f>IF(OR(GI42&lt;&gt;"",GK42&lt;&gt;""),IF(GQ42&lt;&gt;1,0,($B$42=GI42)+($D$42=GI42))+IF(GR42&lt;&gt;1,0,($B$42=GK42)+($D$42=GK42)),"")</f>
        <v/>
      </c>
      <c r="GV42" s="644"/>
      <c r="GW42" s="646" t="str">
        <f>IF(GV42="","",VLOOKUP(GV42,Sprache!$D$5:$E$63,2,0))</f>
        <v/>
      </c>
      <c r="GX42" s="643"/>
      <c r="GY42" s="646" t="str">
        <f>IF(GX42="","",VLOOKUP(GX42,Sprache!$D$5:$E$63,2,0))</f>
        <v/>
      </c>
      <c r="GZ42" s="633"/>
      <c r="HA42" s="634"/>
      <c r="HB42" s="634"/>
      <c r="HC42" s="634"/>
      <c r="HD42" s="634">
        <f>COUNTIF(GV$42:GV$42,GV42)+COUNTIF(GX$42:GX$42,GV42)</f>
        <v>0</v>
      </c>
      <c r="HE42" s="634">
        <f>COUNTIF(GV$42:GV$42,GX42)+COUNTIF(GX$42:GX$42,GX42)</f>
        <v>0</v>
      </c>
      <c r="HF42" s="635"/>
      <c r="HG42" s="607" t="str">
        <f>IF(OR(GV42&lt;&gt;"",GX42&lt;&gt;""),IF(HD42&lt;&gt;1,0,($B$42=GV42)+($D$42=GV42))+IF(HE42&lt;&gt;1,0,($B$42=GX42)+($D$42=GX42)),"")</f>
        <v/>
      </c>
      <c r="HI42" s="644"/>
      <c r="HJ42" s="646" t="str">
        <f>IF(HI42="","",VLOOKUP(HI42,Sprache!$D$5:$E$63,2,0))</f>
        <v/>
      </c>
      <c r="HK42" s="643"/>
      <c r="HL42" s="646" t="str">
        <f>IF(HK42="","",VLOOKUP(HK42,Sprache!$D$5:$E$63,2,0))</f>
        <v/>
      </c>
      <c r="HM42" s="633"/>
      <c r="HN42" s="634"/>
      <c r="HO42" s="634"/>
      <c r="HP42" s="634"/>
      <c r="HQ42" s="634">
        <f>COUNTIF(HI$42:HI$42,HI42)+COUNTIF(HK$42:HK$42,HI42)</f>
        <v>0</v>
      </c>
      <c r="HR42" s="634">
        <f>COUNTIF(HI$42:HI$42,HK42)+COUNTIF(HK$42:HK$42,HK42)</f>
        <v>0</v>
      </c>
      <c r="HS42" s="635"/>
      <c r="HT42" s="607" t="str">
        <f>IF(OR(HI42&lt;&gt;"",HK42&lt;&gt;""),IF(HQ42&lt;&gt;1,0,($B$42=HI42)+($D$42=HI42))+IF(HR42&lt;&gt;1,0,($B$42=HK42)+($D$42=HK42)),"")</f>
        <v/>
      </c>
      <c r="HV42" s="644"/>
      <c r="HW42" s="646" t="str">
        <f>IF(HV42="","",VLOOKUP(HV42,Sprache!$D$5:$E$63,2,0))</f>
        <v/>
      </c>
      <c r="HX42" s="643"/>
      <c r="HY42" s="646" t="str">
        <f>IF(HX42="","",VLOOKUP(HX42,Sprache!$D$5:$E$63,2,0))</f>
        <v/>
      </c>
      <c r="HZ42" s="633"/>
      <c r="IA42" s="634"/>
      <c r="IB42" s="634"/>
      <c r="IC42" s="634"/>
      <c r="ID42" s="634">
        <f>COUNTIF(HV$42:HV$42,HV42)+COUNTIF(HX$42:HX$42,HV42)</f>
        <v>0</v>
      </c>
      <c r="IE42" s="634">
        <f>COUNTIF(HV$42:HV$42,HX42)+COUNTIF(HX$42:HX$42,HX42)</f>
        <v>0</v>
      </c>
      <c r="IF42" s="635"/>
      <c r="IG42" s="607" t="str">
        <f>IF(OR(HV42&lt;&gt;"",HX42&lt;&gt;""),IF(ID42&lt;&gt;1,0,($B$42=HV42)+($D$42=HV42))+IF(IE42&lt;&gt;1,0,($B$42=HX42)+($D$42=HX42)),"")</f>
        <v/>
      </c>
      <c r="II42" s="644"/>
      <c r="IJ42" s="646" t="str">
        <f>IF(II42="","",VLOOKUP(II42,Sprache!$D$5:$E$63,2,0))</f>
        <v/>
      </c>
      <c r="IK42" s="643"/>
      <c r="IL42" s="646" t="str">
        <f>IF(IK42="","",VLOOKUP(IK42,Sprache!$D$5:$E$63,2,0))</f>
        <v/>
      </c>
      <c r="IM42" s="633"/>
      <c r="IN42" s="634"/>
      <c r="IO42" s="634"/>
      <c r="IP42" s="634"/>
      <c r="IQ42" s="634">
        <f>COUNTIF(II$42:II$42,II42)+COUNTIF(IK$42:IK$42,II42)</f>
        <v>0</v>
      </c>
      <c r="IR42" s="634">
        <f>COUNTIF(II$42:II$42,IK42)+COUNTIF(IK$42:IK$42,IK42)</f>
        <v>0</v>
      </c>
      <c r="IS42" s="635"/>
      <c r="IT42" s="607" t="str">
        <f>IF(OR(II42&lt;&gt;"",IK42&lt;&gt;""),IF(IQ42&lt;&gt;1,0,($B$42=II42)+($D$42=II42))+IF(IR42&lt;&gt;1,0,($B$42=IK42)+($D$42=IK42)),"")</f>
        <v/>
      </c>
      <c r="IV42" s="644"/>
      <c r="IW42" s="646" t="str">
        <f>IF(IV42="","",VLOOKUP(IV42,Sprache!$D$5:$E$63,2,0))</f>
        <v/>
      </c>
      <c r="IX42" s="643"/>
      <c r="IY42" s="646" t="str">
        <f>IF(IX42="","",VLOOKUP(IX42,Sprache!$D$5:$E$63,2,0))</f>
        <v/>
      </c>
      <c r="IZ42" s="633"/>
      <c r="JA42" s="634"/>
      <c r="JB42" s="634"/>
      <c r="JC42" s="634"/>
      <c r="JD42" s="634">
        <f>COUNTIF(IV$42:IV$42,IV42)+COUNTIF(IX$42:IX$42,IV42)</f>
        <v>0</v>
      </c>
      <c r="JE42" s="634">
        <f>COUNTIF(IV$42:IV$42,IX42)+COUNTIF(IX$42:IX$42,IX42)</f>
        <v>0</v>
      </c>
      <c r="JF42" s="635"/>
      <c r="JG42" s="607" t="str">
        <f>IF(OR(IV42&lt;&gt;"",IX42&lt;&gt;""),IF(JD42&lt;&gt;1,0,($B$42=IV42)+($D$42=IV42))+IF(JE42&lt;&gt;1,0,($B$42=IX42)+($D$42=IX42)),"")</f>
        <v/>
      </c>
      <c r="JI42" s="644"/>
      <c r="JJ42" s="646" t="str">
        <f>IF(JI42="","",VLOOKUP(JI42,Sprache!$D$5:$E$63,2,0))</f>
        <v/>
      </c>
      <c r="JK42" s="643"/>
      <c r="JL42" s="646" t="str">
        <f>IF(JK42="","",VLOOKUP(JK42,Sprache!$D$5:$E$63,2,0))</f>
        <v/>
      </c>
      <c r="JM42" s="633"/>
      <c r="JN42" s="634"/>
      <c r="JO42" s="634"/>
      <c r="JP42" s="634"/>
      <c r="JQ42" s="634">
        <f>COUNTIF(JI$42:JI$42,JI42)+COUNTIF(JK$42:JK$42,JI42)</f>
        <v>0</v>
      </c>
      <c r="JR42" s="634">
        <f>COUNTIF(JI$42:JI$42,JK42)+COUNTIF(JK$42:JK$42,JK42)</f>
        <v>0</v>
      </c>
      <c r="JS42" s="635"/>
      <c r="JT42" s="607" t="str">
        <f>IF(OR(JI42&lt;&gt;"",JK42&lt;&gt;""),IF(JQ42&lt;&gt;1,0,($B$42=JI42)+($D$42=JI42))+IF(JR42&lt;&gt;1,0,($B$42=JK42)+($D$42=JK42)),"")</f>
        <v/>
      </c>
      <c r="JV42" s="644"/>
      <c r="JW42" s="646" t="str">
        <f>IF(JV42="","",VLOOKUP(JV42,Sprache!$D$5:$E$63,2,0))</f>
        <v/>
      </c>
      <c r="JX42" s="643"/>
      <c r="JY42" s="646" t="str">
        <f>IF(JX42="","",VLOOKUP(JX42,Sprache!$D$5:$E$63,2,0))</f>
        <v/>
      </c>
      <c r="JZ42" s="633"/>
      <c r="KA42" s="634"/>
      <c r="KB42" s="634"/>
      <c r="KC42" s="634"/>
      <c r="KD42" s="634">
        <f>COUNTIF(JV$42:JV$42,JV42)+COUNTIF(JX$42:JX$42,JV42)</f>
        <v>0</v>
      </c>
      <c r="KE42" s="634">
        <f>COUNTIF(JV$42:JV$42,JX42)+COUNTIF(JX$42:JX$42,JX42)</f>
        <v>0</v>
      </c>
      <c r="KF42" s="635"/>
      <c r="KG42" s="607" t="str">
        <f>IF(OR(JV42&lt;&gt;"",JX42&lt;&gt;""),IF(KD42&lt;&gt;1,0,($B$42=JV42)+($D$42=JV42))+IF(KE42&lt;&gt;1,0,($B$42=JX42)+($D$42=JX42)),"")</f>
        <v/>
      </c>
      <c r="KI42" s="644"/>
      <c r="KJ42" s="646" t="str">
        <f>IF(KI42="","",VLOOKUP(KI42,Sprache!$D$5:$E$63,2,0))</f>
        <v/>
      </c>
      <c r="KK42" s="643"/>
      <c r="KL42" s="646" t="str">
        <f>IF(KK42="","",VLOOKUP(KK42,Sprache!$D$5:$E$63,2,0))</f>
        <v/>
      </c>
      <c r="KM42" s="633"/>
      <c r="KN42" s="634"/>
      <c r="KO42" s="634"/>
      <c r="KP42" s="634"/>
      <c r="KQ42" s="634">
        <f>COUNTIF(KI$42:KI$42,KI42)+COUNTIF(KK$42:KK$42,KI42)</f>
        <v>0</v>
      </c>
      <c r="KR42" s="634">
        <f>COUNTIF(KI$42:KI$42,KK42)+COUNTIF(KK$42:KK$42,KK42)</f>
        <v>0</v>
      </c>
      <c r="KS42" s="635"/>
      <c r="KT42" s="607" t="str">
        <f>IF(OR(KI42&lt;&gt;"",KK42&lt;&gt;""),IF(KQ42&lt;&gt;1,0,($B$42=KI42)+($D$42=KI42))+IF(KR42&lt;&gt;1,0,($B$42=KK42)+($D$42=KK42)),"")</f>
        <v/>
      </c>
      <c r="KV42" s="644"/>
      <c r="KW42" s="646" t="str">
        <f>IF(KV42="","",VLOOKUP(KV42,Sprache!$D$5:$E$63,2,0))</f>
        <v/>
      </c>
      <c r="KX42" s="643"/>
      <c r="KY42" s="646" t="str">
        <f>IF(KX42="","",VLOOKUP(KX42,Sprache!$D$5:$E$63,2,0))</f>
        <v/>
      </c>
      <c r="KZ42" s="633"/>
      <c r="LA42" s="634"/>
      <c r="LB42" s="634"/>
      <c r="LC42" s="634"/>
      <c r="LD42" s="634">
        <f>COUNTIF(KV$42:KV$42,KV42)+COUNTIF(KX$42:KX$42,KV42)</f>
        <v>0</v>
      </c>
      <c r="LE42" s="634">
        <f>COUNTIF(KV$42:KV$42,KX42)+COUNTIF(KX$42:KX$42,KX42)</f>
        <v>0</v>
      </c>
      <c r="LF42" s="635"/>
      <c r="LG42" s="607" t="str">
        <f>IF(OR(KV42&lt;&gt;"",KX42&lt;&gt;""),IF(LD42&lt;&gt;1,0,($B$42=KV42)+($D$42=KV42))+IF(LE42&lt;&gt;1,0,($B$42=KX42)+($D$42=KX42)),"")</f>
        <v/>
      </c>
      <c r="LI42" s="644"/>
      <c r="LJ42" s="646" t="str">
        <f>IF(LI42="","",VLOOKUP(LI42,Sprache!$D$5:$E$63,2,0))</f>
        <v/>
      </c>
      <c r="LK42" s="643"/>
      <c r="LL42" s="646" t="str">
        <f>IF(LK42="","",VLOOKUP(LK42,Sprache!$D$5:$E$63,2,0))</f>
        <v/>
      </c>
      <c r="LM42" s="633"/>
      <c r="LN42" s="634"/>
      <c r="LO42" s="634"/>
      <c r="LP42" s="634"/>
      <c r="LQ42" s="634">
        <f>COUNTIF(LI$42:LI$42,LI42)+COUNTIF(LK$42:LK$42,LI42)</f>
        <v>0</v>
      </c>
      <c r="LR42" s="634">
        <f>COUNTIF(LI$42:LI$42,LK42)+COUNTIF(LK$42:LK$42,LK42)</f>
        <v>0</v>
      </c>
      <c r="LS42" s="635"/>
      <c r="LT42" s="607" t="str">
        <f>IF(OR(LI42&lt;&gt;"",LK42&lt;&gt;""),IF(LQ42&lt;&gt;1,0,($B$42=LI42)+($D$42=LI42))+IF(LR42&lt;&gt;1,0,($B$42=LK42)+($D$42=LK42)),"")</f>
        <v/>
      </c>
      <c r="LV42" s="644"/>
      <c r="LW42" s="646" t="str">
        <f>IF(LV42="","",VLOOKUP(LV42,Sprache!$D$5:$E$63,2,0))</f>
        <v/>
      </c>
      <c r="LX42" s="643"/>
      <c r="LY42" s="646" t="str">
        <f>IF(LX42="","",VLOOKUP(LX42,Sprache!$D$5:$E$63,2,0))</f>
        <v/>
      </c>
      <c r="LZ42" s="633"/>
      <c r="MA42" s="634"/>
      <c r="MB42" s="634"/>
      <c r="MC42" s="634"/>
      <c r="MD42" s="634">
        <f>COUNTIF(LV$42:LV$42,LV42)+COUNTIF(LX$42:LX$42,LV42)</f>
        <v>0</v>
      </c>
      <c r="ME42" s="634">
        <f>COUNTIF(LV$42:LV$42,LX42)+COUNTIF(LX$42:LX$42,LX42)</f>
        <v>0</v>
      </c>
      <c r="MF42" s="635"/>
      <c r="MG42" s="607" t="str">
        <f>IF(OR(LV42&lt;&gt;"",LX42&lt;&gt;""),IF(MD42&lt;&gt;1,0,($B$42=LV42)+($D$42=LV42))+IF(ME42&lt;&gt;1,0,($B$42=LX42)+($D$42=LX42)),"")</f>
        <v/>
      </c>
    </row>
    <row r="43" spans="2:345" ht="19.5" thickTop="1" x14ac:dyDescent="0.25">
      <c r="B43" s="692"/>
      <c r="C43" s="110"/>
      <c r="D43" s="692"/>
      <c r="E43" s="110"/>
      <c r="F43" s="250"/>
      <c r="G43" s="250"/>
      <c r="I43" s="602" t="str">
        <f>Sprache!$E$217</f>
        <v>Europameister</v>
      </c>
      <c r="J43" s="647"/>
      <c r="K43" s="603"/>
      <c r="L43" s="603"/>
      <c r="M43" s="608"/>
      <c r="N43" s="608"/>
      <c r="O43" s="608"/>
      <c r="P43" s="608"/>
      <c r="Q43" s="608"/>
      <c r="R43" s="608"/>
      <c r="S43" s="608"/>
      <c r="T43" s="609"/>
      <c r="V43" s="602" t="str">
        <f>Sprache!$E$217</f>
        <v>Europameister</v>
      </c>
      <c r="W43" s="647"/>
      <c r="X43" s="603"/>
      <c r="Y43" s="603"/>
      <c r="Z43" s="608"/>
      <c r="AA43" s="608"/>
      <c r="AB43" s="608"/>
      <c r="AC43" s="608"/>
      <c r="AD43" s="608"/>
      <c r="AE43" s="608"/>
      <c r="AF43" s="608"/>
      <c r="AG43" s="609"/>
      <c r="AI43" s="602" t="str">
        <f>Sprache!$E$217</f>
        <v>Europameister</v>
      </c>
      <c r="AJ43" s="647"/>
      <c r="AK43" s="603"/>
      <c r="AL43" s="603"/>
      <c r="AM43" s="608"/>
      <c r="AN43" s="608"/>
      <c r="AO43" s="608"/>
      <c r="AP43" s="608"/>
      <c r="AQ43" s="608"/>
      <c r="AR43" s="608"/>
      <c r="AS43" s="608"/>
      <c r="AT43" s="609"/>
      <c r="AV43" s="602" t="str">
        <f>Sprache!$E$217</f>
        <v>Europameister</v>
      </c>
      <c r="AW43" s="647"/>
      <c r="AX43" s="603"/>
      <c r="AY43" s="603"/>
      <c r="AZ43" s="608"/>
      <c r="BA43" s="608"/>
      <c r="BB43" s="608"/>
      <c r="BC43" s="608"/>
      <c r="BD43" s="608"/>
      <c r="BE43" s="608"/>
      <c r="BF43" s="608"/>
      <c r="BG43" s="609"/>
      <c r="BI43" s="602" t="str">
        <f>Sprache!$E$217</f>
        <v>Europameister</v>
      </c>
      <c r="BJ43" s="647"/>
      <c r="BK43" s="603"/>
      <c r="BL43" s="603"/>
      <c r="BM43" s="608"/>
      <c r="BN43" s="608"/>
      <c r="BO43" s="608"/>
      <c r="BP43" s="608"/>
      <c r="BQ43" s="608"/>
      <c r="BR43" s="608"/>
      <c r="BS43" s="608"/>
      <c r="BT43" s="609"/>
      <c r="BV43" s="602" t="str">
        <f>Sprache!$E$217</f>
        <v>Europameister</v>
      </c>
      <c r="BW43" s="647"/>
      <c r="BX43" s="603"/>
      <c r="BY43" s="603"/>
      <c r="BZ43" s="608"/>
      <c r="CA43" s="608"/>
      <c r="CB43" s="608"/>
      <c r="CC43" s="608"/>
      <c r="CD43" s="608"/>
      <c r="CE43" s="608"/>
      <c r="CF43" s="608"/>
      <c r="CG43" s="609"/>
      <c r="CI43" s="602" t="str">
        <f>Sprache!$E$217</f>
        <v>Europameister</v>
      </c>
      <c r="CJ43" s="647"/>
      <c r="CK43" s="603"/>
      <c r="CL43" s="603"/>
      <c r="CM43" s="608"/>
      <c r="CN43" s="608"/>
      <c r="CO43" s="608"/>
      <c r="CP43" s="608"/>
      <c r="CQ43" s="608"/>
      <c r="CR43" s="608"/>
      <c r="CS43" s="608"/>
      <c r="CT43" s="609"/>
      <c r="CV43" s="602" t="str">
        <f>Sprache!$E$217</f>
        <v>Europameister</v>
      </c>
      <c r="CW43" s="647"/>
      <c r="CX43" s="603"/>
      <c r="CY43" s="603"/>
      <c r="CZ43" s="608"/>
      <c r="DA43" s="608"/>
      <c r="DB43" s="608"/>
      <c r="DC43" s="608"/>
      <c r="DD43" s="608"/>
      <c r="DE43" s="608"/>
      <c r="DF43" s="608"/>
      <c r="DG43" s="609"/>
      <c r="DI43" s="602" t="str">
        <f>Sprache!$E$217</f>
        <v>Europameister</v>
      </c>
      <c r="DJ43" s="647"/>
      <c r="DK43" s="603"/>
      <c r="DL43" s="603"/>
      <c r="DM43" s="608"/>
      <c r="DN43" s="608"/>
      <c r="DO43" s="608"/>
      <c r="DP43" s="608"/>
      <c r="DQ43" s="608"/>
      <c r="DR43" s="608"/>
      <c r="DS43" s="608"/>
      <c r="DT43" s="609"/>
      <c r="DV43" s="602" t="str">
        <f>Sprache!$E$217</f>
        <v>Europameister</v>
      </c>
      <c r="DW43" s="647"/>
      <c r="DX43" s="603"/>
      <c r="DY43" s="603"/>
      <c r="DZ43" s="608"/>
      <c r="EA43" s="608"/>
      <c r="EB43" s="608"/>
      <c r="EC43" s="608"/>
      <c r="ED43" s="608"/>
      <c r="EE43" s="608"/>
      <c r="EF43" s="608"/>
      <c r="EG43" s="609"/>
      <c r="EI43" s="602" t="str">
        <f>Sprache!$E$217</f>
        <v>Europameister</v>
      </c>
      <c r="EJ43" s="647"/>
      <c r="EK43" s="603"/>
      <c r="EL43" s="603"/>
      <c r="EM43" s="608"/>
      <c r="EN43" s="608"/>
      <c r="EO43" s="608"/>
      <c r="EP43" s="608"/>
      <c r="EQ43" s="608"/>
      <c r="ER43" s="608"/>
      <c r="ES43" s="608"/>
      <c r="ET43" s="609"/>
      <c r="EV43" s="602" t="str">
        <f>Sprache!$E$217</f>
        <v>Europameister</v>
      </c>
      <c r="EW43" s="647"/>
      <c r="EX43" s="603"/>
      <c r="EY43" s="603"/>
      <c r="EZ43" s="608"/>
      <c r="FA43" s="608"/>
      <c r="FB43" s="608"/>
      <c r="FC43" s="608"/>
      <c r="FD43" s="608"/>
      <c r="FE43" s="608"/>
      <c r="FF43" s="608"/>
      <c r="FG43" s="609"/>
      <c r="FI43" s="602" t="str">
        <f>Sprache!$E$217</f>
        <v>Europameister</v>
      </c>
      <c r="FJ43" s="647"/>
      <c r="FK43" s="603"/>
      <c r="FL43" s="603"/>
      <c r="FM43" s="608"/>
      <c r="FN43" s="608"/>
      <c r="FO43" s="608"/>
      <c r="FP43" s="608"/>
      <c r="FQ43" s="608"/>
      <c r="FR43" s="608"/>
      <c r="FS43" s="608"/>
      <c r="FT43" s="609"/>
      <c r="FV43" s="602" t="str">
        <f>Sprache!$E$217</f>
        <v>Europameister</v>
      </c>
      <c r="FW43" s="647"/>
      <c r="FX43" s="603"/>
      <c r="FY43" s="603"/>
      <c r="FZ43" s="608"/>
      <c r="GA43" s="608"/>
      <c r="GB43" s="608"/>
      <c r="GC43" s="608"/>
      <c r="GD43" s="608"/>
      <c r="GE43" s="608"/>
      <c r="GF43" s="608"/>
      <c r="GG43" s="609"/>
      <c r="GI43" s="602" t="str">
        <f>Sprache!$E$217</f>
        <v>Europameister</v>
      </c>
      <c r="GJ43" s="647"/>
      <c r="GK43" s="603"/>
      <c r="GL43" s="603"/>
      <c r="GM43" s="608"/>
      <c r="GN43" s="608"/>
      <c r="GO43" s="608"/>
      <c r="GP43" s="608"/>
      <c r="GQ43" s="608"/>
      <c r="GR43" s="608"/>
      <c r="GS43" s="608"/>
      <c r="GT43" s="609"/>
      <c r="GV43" s="602" t="str">
        <f>Sprache!$E$217</f>
        <v>Europameister</v>
      </c>
      <c r="GW43" s="647"/>
      <c r="GX43" s="603"/>
      <c r="GY43" s="603"/>
      <c r="GZ43" s="608"/>
      <c r="HA43" s="608"/>
      <c r="HB43" s="608"/>
      <c r="HC43" s="608"/>
      <c r="HD43" s="608"/>
      <c r="HE43" s="608"/>
      <c r="HF43" s="608"/>
      <c r="HG43" s="609"/>
      <c r="HI43" s="602" t="str">
        <f>Sprache!$E$217</f>
        <v>Europameister</v>
      </c>
      <c r="HJ43" s="647"/>
      <c r="HK43" s="603"/>
      <c r="HL43" s="603"/>
      <c r="HM43" s="608"/>
      <c r="HN43" s="608"/>
      <c r="HO43" s="608"/>
      <c r="HP43" s="608"/>
      <c r="HQ43" s="608"/>
      <c r="HR43" s="608"/>
      <c r="HS43" s="608"/>
      <c r="HT43" s="609"/>
      <c r="HV43" s="602" t="str">
        <f>Sprache!$E$217</f>
        <v>Europameister</v>
      </c>
      <c r="HW43" s="647"/>
      <c r="HX43" s="603"/>
      <c r="HY43" s="603"/>
      <c r="HZ43" s="608"/>
      <c r="IA43" s="608"/>
      <c r="IB43" s="608"/>
      <c r="IC43" s="608"/>
      <c r="ID43" s="608"/>
      <c r="IE43" s="608"/>
      <c r="IF43" s="608"/>
      <c r="IG43" s="609"/>
      <c r="II43" s="602" t="str">
        <f>Sprache!$E$217</f>
        <v>Europameister</v>
      </c>
      <c r="IJ43" s="647"/>
      <c r="IK43" s="603"/>
      <c r="IL43" s="603"/>
      <c r="IM43" s="608"/>
      <c r="IN43" s="608"/>
      <c r="IO43" s="608"/>
      <c r="IP43" s="608"/>
      <c r="IQ43" s="608"/>
      <c r="IR43" s="608"/>
      <c r="IS43" s="608"/>
      <c r="IT43" s="609"/>
      <c r="IV43" s="602" t="str">
        <f>Sprache!$E$217</f>
        <v>Europameister</v>
      </c>
      <c r="IW43" s="647"/>
      <c r="IX43" s="603"/>
      <c r="IY43" s="603"/>
      <c r="IZ43" s="608"/>
      <c r="JA43" s="608"/>
      <c r="JB43" s="608"/>
      <c r="JC43" s="608"/>
      <c r="JD43" s="608"/>
      <c r="JE43" s="608"/>
      <c r="JF43" s="608"/>
      <c r="JG43" s="609"/>
      <c r="JI43" s="602" t="str">
        <f>Sprache!$E$217</f>
        <v>Europameister</v>
      </c>
      <c r="JJ43" s="647"/>
      <c r="JK43" s="603"/>
      <c r="JL43" s="603"/>
      <c r="JM43" s="608"/>
      <c r="JN43" s="608"/>
      <c r="JO43" s="608"/>
      <c r="JP43" s="608"/>
      <c r="JQ43" s="608"/>
      <c r="JR43" s="608"/>
      <c r="JS43" s="608"/>
      <c r="JT43" s="609"/>
      <c r="JV43" s="602" t="str">
        <f>Sprache!$E$217</f>
        <v>Europameister</v>
      </c>
      <c r="JW43" s="647"/>
      <c r="JX43" s="603"/>
      <c r="JY43" s="603"/>
      <c r="JZ43" s="608"/>
      <c r="KA43" s="608"/>
      <c r="KB43" s="608"/>
      <c r="KC43" s="608"/>
      <c r="KD43" s="608"/>
      <c r="KE43" s="608"/>
      <c r="KF43" s="608"/>
      <c r="KG43" s="609"/>
      <c r="KI43" s="602" t="str">
        <f>Sprache!$E$217</f>
        <v>Europameister</v>
      </c>
      <c r="KJ43" s="647"/>
      <c r="KK43" s="603"/>
      <c r="KL43" s="603"/>
      <c r="KM43" s="608"/>
      <c r="KN43" s="608"/>
      <c r="KO43" s="608"/>
      <c r="KP43" s="608"/>
      <c r="KQ43" s="608"/>
      <c r="KR43" s="608"/>
      <c r="KS43" s="608"/>
      <c r="KT43" s="609"/>
      <c r="KV43" s="602" t="str">
        <f>Sprache!$E$217</f>
        <v>Europameister</v>
      </c>
      <c r="KW43" s="647"/>
      <c r="KX43" s="603"/>
      <c r="KY43" s="603"/>
      <c r="KZ43" s="608"/>
      <c r="LA43" s="608"/>
      <c r="LB43" s="608"/>
      <c r="LC43" s="608"/>
      <c r="LD43" s="608"/>
      <c r="LE43" s="608"/>
      <c r="LF43" s="608"/>
      <c r="LG43" s="609"/>
      <c r="LI43" s="602" t="str">
        <f>Sprache!$E$217</f>
        <v>Europameister</v>
      </c>
      <c r="LJ43" s="647"/>
      <c r="LK43" s="603"/>
      <c r="LL43" s="603"/>
      <c r="LM43" s="608"/>
      <c r="LN43" s="608"/>
      <c r="LO43" s="608"/>
      <c r="LP43" s="608"/>
      <c r="LQ43" s="608"/>
      <c r="LR43" s="608"/>
      <c r="LS43" s="608"/>
      <c r="LT43" s="609"/>
      <c r="LV43" s="602" t="str">
        <f>Sprache!$E$217</f>
        <v>Europameister</v>
      </c>
      <c r="LW43" s="647"/>
      <c r="LX43" s="603"/>
      <c r="LY43" s="603"/>
      <c r="LZ43" s="608"/>
      <c r="MA43" s="608"/>
      <c r="MB43" s="608"/>
      <c r="MC43" s="608"/>
      <c r="MD43" s="608"/>
      <c r="ME43" s="608"/>
      <c r="MF43" s="608"/>
      <c r="MG43" s="609"/>
    </row>
    <row r="44" spans="2:345" ht="15.75" thickBot="1" x14ac:dyDescent="0.3">
      <c r="B44" s="692"/>
      <c r="C44" s="110"/>
      <c r="D44" s="692"/>
      <c r="E44" s="110"/>
      <c r="F44" s="250"/>
      <c r="G44" s="250"/>
      <c r="I44" s="645"/>
      <c r="J44" s="648" t="str">
        <f>IF(I44="","",VLOOKUP(I44,Sprache!$D$5:$E$63,2,0))</f>
        <v/>
      </c>
      <c r="K44" s="620"/>
      <c r="L44" s="621"/>
      <c r="M44" s="622"/>
      <c r="N44" s="623"/>
      <c r="O44" s="611" t="str">
        <f>IF(($F42&lt;&gt;"")*($G42&lt;&gt;"")*(I44&lt;&gt;""),($F42&gt;$G42)*($B42=I44)+($F42&lt;$G42)*($D42=I44),"")</f>
        <v/>
      </c>
      <c r="P44" s="624"/>
      <c r="Q44" s="625"/>
      <c r="R44" s="625"/>
      <c r="S44" s="625"/>
      <c r="T44" s="626"/>
      <c r="V44" s="645"/>
      <c r="W44" s="648" t="str">
        <f>IF(V44="","",VLOOKUP(V44,Sprache!$D$5:$E$63,2,0))</f>
        <v/>
      </c>
      <c r="X44" s="620"/>
      <c r="Y44" s="621"/>
      <c r="Z44" s="622"/>
      <c r="AA44" s="623"/>
      <c r="AB44" s="611" t="str">
        <f>IF(($F42&lt;&gt;"")*($G42&lt;&gt;"")*(V44&lt;&gt;""),($F42&gt;$G42)*($B42=V44)+($F42&lt;$G42)*($D42=V44),"")</f>
        <v/>
      </c>
      <c r="AC44" s="624"/>
      <c r="AD44" s="625"/>
      <c r="AE44" s="625"/>
      <c r="AF44" s="625"/>
      <c r="AG44" s="626"/>
      <c r="AI44" s="645"/>
      <c r="AJ44" s="648" t="str">
        <f>IF(AI44="","",VLOOKUP(AI44,Sprache!$D$5:$E$63,2,0))</f>
        <v/>
      </c>
      <c r="AK44" s="620"/>
      <c r="AL44" s="621"/>
      <c r="AM44" s="622"/>
      <c r="AN44" s="623"/>
      <c r="AO44" s="611" t="str">
        <f>IF(($F42&lt;&gt;"")*($G42&lt;&gt;"")*(AI44&lt;&gt;""),($F42&gt;$G42)*($B42=AI44)+($F42&lt;$G42)*($D42=AI44),"")</f>
        <v/>
      </c>
      <c r="AP44" s="624"/>
      <c r="AQ44" s="625"/>
      <c r="AR44" s="625"/>
      <c r="AS44" s="625"/>
      <c r="AT44" s="626"/>
      <c r="AV44" s="645"/>
      <c r="AW44" s="648" t="str">
        <f>IF(AV44="","",VLOOKUP(AV44,Sprache!$D$5:$E$63,2,0))</f>
        <v/>
      </c>
      <c r="AX44" s="620"/>
      <c r="AY44" s="621"/>
      <c r="AZ44" s="622"/>
      <c r="BA44" s="623"/>
      <c r="BB44" s="611" t="str">
        <f>IF(($F42&lt;&gt;"")*($G42&lt;&gt;"")*(AV44&lt;&gt;""),($F42&gt;$G42)*($B42=AV44)+($F42&lt;$G42)*($D42=AV44),"")</f>
        <v/>
      </c>
      <c r="BC44" s="624"/>
      <c r="BD44" s="625"/>
      <c r="BE44" s="625"/>
      <c r="BF44" s="625"/>
      <c r="BG44" s="626"/>
      <c r="BI44" s="645"/>
      <c r="BJ44" s="648" t="str">
        <f>IF(BI44="","",VLOOKUP(BI44,Sprache!$D$5:$E$63,2,0))</f>
        <v/>
      </c>
      <c r="BK44" s="620"/>
      <c r="BL44" s="621"/>
      <c r="BM44" s="622"/>
      <c r="BN44" s="623"/>
      <c r="BO44" s="611" t="str">
        <f>IF(($F42&lt;&gt;"")*($G42&lt;&gt;"")*(BI44&lt;&gt;""),($F42&gt;$G42)*($B42=BI44)+($F42&lt;$G42)*($D42=BI44),"")</f>
        <v/>
      </c>
      <c r="BP44" s="624"/>
      <c r="BQ44" s="625"/>
      <c r="BR44" s="625"/>
      <c r="BS44" s="625"/>
      <c r="BT44" s="626"/>
      <c r="BV44" s="645"/>
      <c r="BW44" s="648" t="str">
        <f>IF(BV44="","",VLOOKUP(BV44,Sprache!$D$5:$E$63,2,0))</f>
        <v/>
      </c>
      <c r="BX44" s="620"/>
      <c r="BY44" s="621"/>
      <c r="BZ44" s="622"/>
      <c r="CA44" s="623"/>
      <c r="CB44" s="611" t="str">
        <f>IF(($F42&lt;&gt;"")*($G42&lt;&gt;"")*(BV44&lt;&gt;""),($F42&gt;$G42)*($B42=BV44)+($F42&lt;$G42)*($D42=BV44),"")</f>
        <v/>
      </c>
      <c r="CC44" s="624"/>
      <c r="CD44" s="625"/>
      <c r="CE44" s="625"/>
      <c r="CF44" s="625"/>
      <c r="CG44" s="626"/>
      <c r="CI44" s="645"/>
      <c r="CJ44" s="648" t="str">
        <f>IF(CI44="","",VLOOKUP(CI44,Sprache!$D$5:$E$63,2,0))</f>
        <v/>
      </c>
      <c r="CK44" s="620"/>
      <c r="CL44" s="621"/>
      <c r="CM44" s="622"/>
      <c r="CN44" s="623"/>
      <c r="CO44" s="611" t="str">
        <f>IF(($F42&lt;&gt;"")*($G42&lt;&gt;"")*(CI44&lt;&gt;""),($F42&gt;$G42)*($B42=CI44)+($F42&lt;$G42)*($D42=CI44),"")</f>
        <v/>
      </c>
      <c r="CP44" s="624"/>
      <c r="CQ44" s="625"/>
      <c r="CR44" s="625"/>
      <c r="CS44" s="625"/>
      <c r="CT44" s="626"/>
      <c r="CV44" s="645"/>
      <c r="CW44" s="648" t="str">
        <f>IF(CV44="","",VLOOKUP(CV44,Sprache!$D$5:$E$63,2,0))</f>
        <v/>
      </c>
      <c r="CX44" s="620"/>
      <c r="CY44" s="621"/>
      <c r="CZ44" s="622"/>
      <c r="DA44" s="623"/>
      <c r="DB44" s="611" t="str">
        <f>IF(($F42&lt;&gt;"")*($G42&lt;&gt;"")*(CV44&lt;&gt;""),($F42&gt;$G42)*($B42=CV44)+($F42&lt;$G42)*($D42=CV44),"")</f>
        <v/>
      </c>
      <c r="DC44" s="624"/>
      <c r="DD44" s="625"/>
      <c r="DE44" s="625"/>
      <c r="DF44" s="625"/>
      <c r="DG44" s="626"/>
      <c r="DI44" s="645"/>
      <c r="DJ44" s="648" t="str">
        <f>IF(DI44="","",VLOOKUP(DI44,Sprache!$D$5:$E$63,2,0))</f>
        <v/>
      </c>
      <c r="DK44" s="620"/>
      <c r="DL44" s="621"/>
      <c r="DM44" s="622"/>
      <c r="DN44" s="623"/>
      <c r="DO44" s="611" t="str">
        <f>IF(($F42&lt;&gt;"")*($G42&lt;&gt;"")*(DI44&lt;&gt;""),($F42&gt;$G42)*($B42=DI44)+($F42&lt;$G42)*($D42=DI44),"")</f>
        <v/>
      </c>
      <c r="DP44" s="624"/>
      <c r="DQ44" s="625"/>
      <c r="DR44" s="625"/>
      <c r="DS44" s="625"/>
      <c r="DT44" s="626"/>
      <c r="DV44" s="645"/>
      <c r="DW44" s="648" t="str">
        <f>IF(DV44="","",VLOOKUP(DV44,Sprache!$D$5:$E$63,2,0))</f>
        <v/>
      </c>
      <c r="DX44" s="620"/>
      <c r="DY44" s="621"/>
      <c r="DZ44" s="622"/>
      <c r="EA44" s="623"/>
      <c r="EB44" s="611" t="str">
        <f>IF(($F42&lt;&gt;"")*($G42&lt;&gt;"")*(DV44&lt;&gt;""),($F42&gt;$G42)*($B42=DV44)+($F42&lt;$G42)*($D42=DV44),"")</f>
        <v/>
      </c>
      <c r="EC44" s="624"/>
      <c r="ED44" s="625"/>
      <c r="EE44" s="625"/>
      <c r="EF44" s="625"/>
      <c r="EG44" s="626"/>
      <c r="EI44" s="645"/>
      <c r="EJ44" s="648" t="str">
        <f>IF(EI44="","",VLOOKUP(EI44,Sprache!$D$5:$E$63,2,0))</f>
        <v/>
      </c>
      <c r="EK44" s="620"/>
      <c r="EL44" s="621"/>
      <c r="EM44" s="622"/>
      <c r="EN44" s="623"/>
      <c r="EO44" s="611" t="str">
        <f>IF(($F42&lt;&gt;"")*($G42&lt;&gt;"")*(EI44&lt;&gt;""),($F42&gt;$G42)*($B42=EI44)+($F42&lt;$G42)*($D42=EI44),"")</f>
        <v/>
      </c>
      <c r="EP44" s="624"/>
      <c r="EQ44" s="625"/>
      <c r="ER44" s="625"/>
      <c r="ES44" s="625"/>
      <c r="ET44" s="626"/>
      <c r="EV44" s="645"/>
      <c r="EW44" s="648" t="str">
        <f>IF(EV44="","",VLOOKUP(EV44,Sprache!$D$5:$E$63,2,0))</f>
        <v/>
      </c>
      <c r="EX44" s="620"/>
      <c r="EY44" s="621"/>
      <c r="EZ44" s="622"/>
      <c r="FA44" s="623"/>
      <c r="FB44" s="611" t="str">
        <f>IF(($F42&lt;&gt;"")*($G42&lt;&gt;"")*(EV44&lt;&gt;""),($F42&gt;$G42)*($B42=EV44)+($F42&lt;$G42)*($D42=EV44),"")</f>
        <v/>
      </c>
      <c r="FC44" s="624"/>
      <c r="FD44" s="625"/>
      <c r="FE44" s="625"/>
      <c r="FF44" s="625"/>
      <c r="FG44" s="626"/>
      <c r="FI44" s="645"/>
      <c r="FJ44" s="648" t="str">
        <f>IF(FI44="","",VLOOKUP(FI44,Sprache!$D$5:$E$63,2,0))</f>
        <v/>
      </c>
      <c r="FK44" s="620"/>
      <c r="FL44" s="621"/>
      <c r="FM44" s="622"/>
      <c r="FN44" s="623"/>
      <c r="FO44" s="611" t="str">
        <f>IF(($F42&lt;&gt;"")*($G42&lt;&gt;"")*(FI44&lt;&gt;""),($F42&gt;$G42)*($B42=FI44)+($F42&lt;$G42)*($D42=FI44),"")</f>
        <v/>
      </c>
      <c r="FP44" s="624"/>
      <c r="FQ44" s="625"/>
      <c r="FR44" s="625"/>
      <c r="FS44" s="625"/>
      <c r="FT44" s="626"/>
      <c r="FV44" s="645"/>
      <c r="FW44" s="648" t="str">
        <f>IF(FV44="","",VLOOKUP(FV44,Sprache!$D$5:$E$63,2,0))</f>
        <v/>
      </c>
      <c r="FX44" s="620"/>
      <c r="FY44" s="621"/>
      <c r="FZ44" s="622"/>
      <c r="GA44" s="623"/>
      <c r="GB44" s="611" t="str">
        <f>IF(($F42&lt;&gt;"")*($G42&lt;&gt;"")*(FV44&lt;&gt;""),($F42&gt;$G42)*($B42=FV44)+($F42&lt;$G42)*($D42=FV44),"")</f>
        <v/>
      </c>
      <c r="GC44" s="624"/>
      <c r="GD44" s="625"/>
      <c r="GE44" s="625"/>
      <c r="GF44" s="625"/>
      <c r="GG44" s="626"/>
      <c r="GI44" s="645"/>
      <c r="GJ44" s="648" t="str">
        <f>IF(GI44="","",VLOOKUP(GI44,Sprache!$D$5:$E$63,2,0))</f>
        <v/>
      </c>
      <c r="GK44" s="620"/>
      <c r="GL44" s="621"/>
      <c r="GM44" s="622"/>
      <c r="GN44" s="623"/>
      <c r="GO44" s="611" t="str">
        <f>IF(($F42&lt;&gt;"")*($G42&lt;&gt;"")*(GI44&lt;&gt;""),($F42&gt;$G42)*($B42=GI44)+($F42&lt;$G42)*($D42=GI44),"")</f>
        <v/>
      </c>
      <c r="GP44" s="624"/>
      <c r="GQ44" s="625"/>
      <c r="GR44" s="625"/>
      <c r="GS44" s="625"/>
      <c r="GT44" s="626"/>
      <c r="GV44" s="645"/>
      <c r="GW44" s="648" t="str">
        <f>IF(GV44="","",VLOOKUP(GV44,Sprache!$D$5:$E$63,2,0))</f>
        <v/>
      </c>
      <c r="GX44" s="620"/>
      <c r="GY44" s="621"/>
      <c r="GZ44" s="622"/>
      <c r="HA44" s="623"/>
      <c r="HB44" s="611" t="str">
        <f>IF(($F42&lt;&gt;"")*($G42&lt;&gt;"")*(GV44&lt;&gt;""),($F42&gt;$G42)*($B42=GV44)+($F42&lt;$G42)*($D42=GV44),"")</f>
        <v/>
      </c>
      <c r="HC44" s="624"/>
      <c r="HD44" s="625"/>
      <c r="HE44" s="625"/>
      <c r="HF44" s="625"/>
      <c r="HG44" s="626"/>
      <c r="HI44" s="645"/>
      <c r="HJ44" s="648" t="str">
        <f>IF(HI44="","",VLOOKUP(HI44,Sprache!$D$5:$E$63,2,0))</f>
        <v/>
      </c>
      <c r="HK44" s="620"/>
      <c r="HL44" s="621"/>
      <c r="HM44" s="622"/>
      <c r="HN44" s="623"/>
      <c r="HO44" s="611" t="str">
        <f>IF(($F42&lt;&gt;"")*($G42&lt;&gt;"")*(HI44&lt;&gt;""),($F42&gt;$G42)*($B42=HI44)+($F42&lt;$G42)*($D42=HI44),"")</f>
        <v/>
      </c>
      <c r="HP44" s="624"/>
      <c r="HQ44" s="625"/>
      <c r="HR44" s="625"/>
      <c r="HS44" s="625"/>
      <c r="HT44" s="626"/>
      <c r="HV44" s="645"/>
      <c r="HW44" s="648" t="str">
        <f>IF(HV44="","",VLOOKUP(HV44,Sprache!$D$5:$E$63,2,0))</f>
        <v/>
      </c>
      <c r="HX44" s="620"/>
      <c r="HY44" s="621"/>
      <c r="HZ44" s="622"/>
      <c r="IA44" s="623"/>
      <c r="IB44" s="611" t="str">
        <f>IF(($F42&lt;&gt;"")*($G42&lt;&gt;"")*(HV44&lt;&gt;""),($F42&gt;$G42)*($B42=HV44)+($F42&lt;$G42)*($D42=HV44),"")</f>
        <v/>
      </c>
      <c r="IC44" s="624"/>
      <c r="ID44" s="625"/>
      <c r="IE44" s="625"/>
      <c r="IF44" s="625"/>
      <c r="IG44" s="626"/>
      <c r="II44" s="645"/>
      <c r="IJ44" s="648" t="str">
        <f>IF(II44="","",VLOOKUP(II44,Sprache!$D$5:$E$63,2,0))</f>
        <v/>
      </c>
      <c r="IK44" s="620"/>
      <c r="IL44" s="621"/>
      <c r="IM44" s="622"/>
      <c r="IN44" s="623"/>
      <c r="IO44" s="611" t="str">
        <f>IF(($F42&lt;&gt;"")*($G42&lt;&gt;"")*(II44&lt;&gt;""),($F42&gt;$G42)*($B42=II44)+($F42&lt;$G42)*($D42=II44),"")</f>
        <v/>
      </c>
      <c r="IP44" s="624"/>
      <c r="IQ44" s="625"/>
      <c r="IR44" s="625"/>
      <c r="IS44" s="625"/>
      <c r="IT44" s="626"/>
      <c r="IV44" s="645"/>
      <c r="IW44" s="648" t="str">
        <f>IF(IV44="","",VLOOKUP(IV44,Sprache!$D$5:$E$63,2,0))</f>
        <v/>
      </c>
      <c r="IX44" s="620"/>
      <c r="IY44" s="621"/>
      <c r="IZ44" s="622"/>
      <c r="JA44" s="623"/>
      <c r="JB44" s="611" t="str">
        <f>IF(($F42&lt;&gt;"")*($G42&lt;&gt;"")*(IV44&lt;&gt;""),($F42&gt;$G42)*($B42=IV44)+($F42&lt;$G42)*($D42=IV44),"")</f>
        <v/>
      </c>
      <c r="JC44" s="624"/>
      <c r="JD44" s="625"/>
      <c r="JE44" s="625"/>
      <c r="JF44" s="625"/>
      <c r="JG44" s="626"/>
      <c r="JI44" s="645"/>
      <c r="JJ44" s="648" t="str">
        <f>IF(JI44="","",VLOOKUP(JI44,Sprache!$D$5:$E$63,2,0))</f>
        <v/>
      </c>
      <c r="JK44" s="620"/>
      <c r="JL44" s="621"/>
      <c r="JM44" s="622"/>
      <c r="JN44" s="623"/>
      <c r="JO44" s="611" t="str">
        <f>IF(($F42&lt;&gt;"")*($G42&lt;&gt;"")*(JI44&lt;&gt;""),($F42&gt;$G42)*($B42=JI44)+($F42&lt;$G42)*($D42=JI44),"")</f>
        <v/>
      </c>
      <c r="JP44" s="624"/>
      <c r="JQ44" s="625"/>
      <c r="JR44" s="625"/>
      <c r="JS44" s="625"/>
      <c r="JT44" s="626"/>
      <c r="JV44" s="645"/>
      <c r="JW44" s="648" t="str">
        <f>IF(JV44="","",VLOOKUP(JV44,Sprache!$D$5:$E$63,2,0))</f>
        <v/>
      </c>
      <c r="JX44" s="620"/>
      <c r="JY44" s="621"/>
      <c r="JZ44" s="622"/>
      <c r="KA44" s="623"/>
      <c r="KB44" s="611" t="str">
        <f>IF(($F42&lt;&gt;"")*($G42&lt;&gt;"")*(JV44&lt;&gt;""),($F42&gt;$G42)*($B42=JV44)+($F42&lt;$G42)*($D42=JV44),"")</f>
        <v/>
      </c>
      <c r="KC44" s="624"/>
      <c r="KD44" s="625"/>
      <c r="KE44" s="625"/>
      <c r="KF44" s="625"/>
      <c r="KG44" s="626"/>
      <c r="KI44" s="645"/>
      <c r="KJ44" s="648" t="str">
        <f>IF(KI44="","",VLOOKUP(KI44,Sprache!$D$5:$E$63,2,0))</f>
        <v/>
      </c>
      <c r="KK44" s="620"/>
      <c r="KL44" s="621"/>
      <c r="KM44" s="622"/>
      <c r="KN44" s="623"/>
      <c r="KO44" s="611" t="str">
        <f>IF(($F42&lt;&gt;"")*($G42&lt;&gt;"")*(KI44&lt;&gt;""),($F42&gt;$G42)*($B42=KI44)+($F42&lt;$G42)*($D42=KI44),"")</f>
        <v/>
      </c>
      <c r="KP44" s="624"/>
      <c r="KQ44" s="625"/>
      <c r="KR44" s="625"/>
      <c r="KS44" s="625"/>
      <c r="KT44" s="626"/>
      <c r="KV44" s="645"/>
      <c r="KW44" s="648" t="str">
        <f>IF(KV44="","",VLOOKUP(KV44,Sprache!$D$5:$E$63,2,0))</f>
        <v/>
      </c>
      <c r="KX44" s="620"/>
      <c r="KY44" s="621"/>
      <c r="KZ44" s="622"/>
      <c r="LA44" s="623"/>
      <c r="LB44" s="611" t="str">
        <f>IF(($F42&lt;&gt;"")*($G42&lt;&gt;"")*(KV44&lt;&gt;""),($F42&gt;$G42)*($B42=KV44)+($F42&lt;$G42)*($D42=KV44),"")</f>
        <v/>
      </c>
      <c r="LC44" s="624"/>
      <c r="LD44" s="625"/>
      <c r="LE44" s="625"/>
      <c r="LF44" s="625"/>
      <c r="LG44" s="626"/>
      <c r="LI44" s="645"/>
      <c r="LJ44" s="648" t="str">
        <f>IF(LI44="","",VLOOKUP(LI44,Sprache!$D$5:$E$63,2,0))</f>
        <v/>
      </c>
      <c r="LK44" s="620"/>
      <c r="LL44" s="621"/>
      <c r="LM44" s="622"/>
      <c r="LN44" s="623"/>
      <c r="LO44" s="611" t="str">
        <f>IF(($F42&lt;&gt;"")*($G42&lt;&gt;"")*(LI44&lt;&gt;""),($F42&gt;$G42)*($B42=LI44)+($F42&lt;$G42)*($D42=LI44),"")</f>
        <v/>
      </c>
      <c r="LP44" s="624"/>
      <c r="LQ44" s="625"/>
      <c r="LR44" s="625"/>
      <c r="LS44" s="625"/>
      <c r="LT44" s="626"/>
      <c r="LV44" s="645"/>
      <c r="LW44" s="648" t="str">
        <f>IF(LV44="","",VLOOKUP(LV44,Sprache!$D$5:$E$63,2,0))</f>
        <v/>
      </c>
      <c r="LX44" s="620"/>
      <c r="LY44" s="621"/>
      <c r="LZ44" s="622"/>
      <c r="MA44" s="623"/>
      <c r="MB44" s="611" t="str">
        <f>IF(($F42&lt;&gt;"")*($G42&lt;&gt;"")*(LV44&lt;&gt;""),($F42&gt;$G42)*($B42=LV44)+($F42&lt;$G42)*($D42=LV44),"")</f>
        <v/>
      </c>
      <c r="MC44" s="624"/>
      <c r="MD44" s="625"/>
      <c r="ME44" s="625"/>
      <c r="MF44" s="625"/>
      <c r="MG44" s="626"/>
    </row>
    <row r="45" spans="2:345" ht="40.5" thickTop="1" x14ac:dyDescent="0.25">
      <c r="L45" s="640"/>
      <c r="M45" s="641"/>
      <c r="N45" s="642"/>
      <c r="O45" s="636" t="str">
        <f>Sprache!$E$189</f>
        <v>Finale</v>
      </c>
      <c r="P45" s="636" t="str">
        <f>Sprache!$E$181</f>
        <v>G/U/V</v>
      </c>
      <c r="Q45" s="636" t="str">
        <f>Sprache!$E$182</f>
        <v>TD</v>
      </c>
      <c r="R45" s="636" t="str">
        <f>Sprache!$E$183</f>
        <v>exakt</v>
      </c>
      <c r="S45" s="636" t="str">
        <f>Sprache!$E$194</f>
        <v>gr. Anz.</v>
      </c>
      <c r="T45" s="637" t="str">
        <f>Sprache!$E$184</f>
        <v>Teams</v>
      </c>
      <c r="Y45" s="640"/>
      <c r="Z45" s="641"/>
      <c r="AA45" s="642"/>
      <c r="AB45" s="636" t="str">
        <f>Sprache!$E$189</f>
        <v>Finale</v>
      </c>
      <c r="AC45" s="636" t="str">
        <f>Sprache!$E$181</f>
        <v>G/U/V</v>
      </c>
      <c r="AD45" s="636" t="str">
        <f>Sprache!$E$182</f>
        <v>TD</v>
      </c>
      <c r="AE45" s="636" t="str">
        <f>Sprache!$E$183</f>
        <v>exakt</v>
      </c>
      <c r="AF45" s="636" t="str">
        <f>Sprache!$E$194</f>
        <v>gr. Anz.</v>
      </c>
      <c r="AG45" s="637" t="str">
        <f>Sprache!$E$184</f>
        <v>Teams</v>
      </c>
      <c r="AL45" s="640"/>
      <c r="AM45" s="641"/>
      <c r="AN45" s="642"/>
      <c r="AO45" s="636" t="str">
        <f>Sprache!$E$189</f>
        <v>Finale</v>
      </c>
      <c r="AP45" s="636" t="str">
        <f>Sprache!$E$181</f>
        <v>G/U/V</v>
      </c>
      <c r="AQ45" s="636" t="str">
        <f>Sprache!$E$182</f>
        <v>TD</v>
      </c>
      <c r="AR45" s="636" t="str">
        <f>Sprache!$E$183</f>
        <v>exakt</v>
      </c>
      <c r="AS45" s="636" t="str">
        <f>Sprache!$E$194</f>
        <v>gr. Anz.</v>
      </c>
      <c r="AT45" s="637" t="str">
        <f>Sprache!$E$184</f>
        <v>Teams</v>
      </c>
      <c r="AY45" s="640"/>
      <c r="AZ45" s="641"/>
      <c r="BA45" s="642"/>
      <c r="BB45" s="636" t="str">
        <f>Sprache!$E$189</f>
        <v>Finale</v>
      </c>
      <c r="BC45" s="636" t="str">
        <f>Sprache!$E$181</f>
        <v>G/U/V</v>
      </c>
      <c r="BD45" s="636" t="str">
        <f>Sprache!$E$182</f>
        <v>TD</v>
      </c>
      <c r="BE45" s="636" t="str">
        <f>Sprache!$E$183</f>
        <v>exakt</v>
      </c>
      <c r="BF45" s="636" t="str">
        <f>Sprache!$E$194</f>
        <v>gr. Anz.</v>
      </c>
      <c r="BG45" s="637" t="str">
        <f>Sprache!$E$184</f>
        <v>Teams</v>
      </c>
      <c r="BL45" s="640"/>
      <c r="BM45" s="641"/>
      <c r="BN45" s="642"/>
      <c r="BO45" s="636" t="str">
        <f>Sprache!$E$189</f>
        <v>Finale</v>
      </c>
      <c r="BP45" s="636" t="str">
        <f>Sprache!$E$181</f>
        <v>G/U/V</v>
      </c>
      <c r="BQ45" s="636" t="str">
        <f>Sprache!$E$182</f>
        <v>TD</v>
      </c>
      <c r="BR45" s="636" t="str">
        <f>Sprache!$E$183</f>
        <v>exakt</v>
      </c>
      <c r="BS45" s="636" t="str">
        <f>Sprache!$E$194</f>
        <v>gr. Anz.</v>
      </c>
      <c r="BT45" s="637" t="str">
        <f>Sprache!$E$184</f>
        <v>Teams</v>
      </c>
      <c r="BY45" s="640"/>
      <c r="BZ45" s="641"/>
      <c r="CA45" s="642"/>
      <c r="CB45" s="636" t="str">
        <f>Sprache!$E$189</f>
        <v>Finale</v>
      </c>
      <c r="CC45" s="636" t="str">
        <f>Sprache!$E$181</f>
        <v>G/U/V</v>
      </c>
      <c r="CD45" s="636" t="str">
        <f>Sprache!$E$182</f>
        <v>TD</v>
      </c>
      <c r="CE45" s="636" t="str">
        <f>Sprache!$E$183</f>
        <v>exakt</v>
      </c>
      <c r="CF45" s="636" t="str">
        <f>Sprache!$E$194</f>
        <v>gr. Anz.</v>
      </c>
      <c r="CG45" s="637" t="str">
        <f>Sprache!$E$184</f>
        <v>Teams</v>
      </c>
      <c r="CL45" s="640"/>
      <c r="CM45" s="641"/>
      <c r="CN45" s="642"/>
      <c r="CO45" s="636" t="str">
        <f>Sprache!$E$189</f>
        <v>Finale</v>
      </c>
      <c r="CP45" s="636" t="str">
        <f>Sprache!$E$181</f>
        <v>G/U/V</v>
      </c>
      <c r="CQ45" s="636" t="str">
        <f>Sprache!$E$182</f>
        <v>TD</v>
      </c>
      <c r="CR45" s="636" t="str">
        <f>Sprache!$E$183</f>
        <v>exakt</v>
      </c>
      <c r="CS45" s="636" t="str">
        <f>Sprache!$E$194</f>
        <v>gr. Anz.</v>
      </c>
      <c r="CT45" s="637" t="str">
        <f>Sprache!$E$184</f>
        <v>Teams</v>
      </c>
      <c r="CY45" s="640"/>
      <c r="CZ45" s="641"/>
      <c r="DA45" s="642"/>
      <c r="DB45" s="636" t="str">
        <f>Sprache!$E$189</f>
        <v>Finale</v>
      </c>
      <c r="DC45" s="636" t="str">
        <f>Sprache!$E$181</f>
        <v>G/U/V</v>
      </c>
      <c r="DD45" s="636" t="str">
        <f>Sprache!$E$182</f>
        <v>TD</v>
      </c>
      <c r="DE45" s="636" t="str">
        <f>Sprache!$E$183</f>
        <v>exakt</v>
      </c>
      <c r="DF45" s="636" t="str">
        <f>Sprache!$E$194</f>
        <v>gr. Anz.</v>
      </c>
      <c r="DG45" s="637" t="str">
        <f>Sprache!$E$184</f>
        <v>Teams</v>
      </c>
      <c r="DL45" s="640"/>
      <c r="DM45" s="641"/>
      <c r="DN45" s="642"/>
      <c r="DO45" s="636" t="str">
        <f>Sprache!$E$189</f>
        <v>Finale</v>
      </c>
      <c r="DP45" s="636" t="str">
        <f>Sprache!$E$181</f>
        <v>G/U/V</v>
      </c>
      <c r="DQ45" s="636" t="str">
        <f>Sprache!$E$182</f>
        <v>TD</v>
      </c>
      <c r="DR45" s="636" t="str">
        <f>Sprache!$E$183</f>
        <v>exakt</v>
      </c>
      <c r="DS45" s="636" t="str">
        <f>Sprache!$E$194</f>
        <v>gr. Anz.</v>
      </c>
      <c r="DT45" s="637" t="str">
        <f>Sprache!$E$184</f>
        <v>Teams</v>
      </c>
      <c r="DY45" s="640"/>
      <c r="DZ45" s="641"/>
      <c r="EA45" s="642"/>
      <c r="EB45" s="636" t="str">
        <f>Sprache!$E$189</f>
        <v>Finale</v>
      </c>
      <c r="EC45" s="636" t="str">
        <f>Sprache!$E$181</f>
        <v>G/U/V</v>
      </c>
      <c r="ED45" s="636" t="str">
        <f>Sprache!$E$182</f>
        <v>TD</v>
      </c>
      <c r="EE45" s="636" t="str">
        <f>Sprache!$E$183</f>
        <v>exakt</v>
      </c>
      <c r="EF45" s="636" t="str">
        <f>Sprache!$E$194</f>
        <v>gr. Anz.</v>
      </c>
      <c r="EG45" s="637" t="str">
        <f>Sprache!$E$184</f>
        <v>Teams</v>
      </c>
      <c r="EL45" s="640"/>
      <c r="EM45" s="641"/>
      <c r="EN45" s="642"/>
      <c r="EO45" s="636" t="str">
        <f>Sprache!$E$189</f>
        <v>Finale</v>
      </c>
      <c r="EP45" s="636" t="str">
        <f>Sprache!$E$181</f>
        <v>G/U/V</v>
      </c>
      <c r="EQ45" s="636" t="str">
        <f>Sprache!$E$182</f>
        <v>TD</v>
      </c>
      <c r="ER45" s="636" t="str">
        <f>Sprache!$E$183</f>
        <v>exakt</v>
      </c>
      <c r="ES45" s="636" t="str">
        <f>Sprache!$E$194</f>
        <v>gr. Anz.</v>
      </c>
      <c r="ET45" s="637" t="str">
        <f>Sprache!$E$184</f>
        <v>Teams</v>
      </c>
      <c r="EY45" s="640"/>
      <c r="EZ45" s="641"/>
      <c r="FA45" s="642"/>
      <c r="FB45" s="636" t="str">
        <f>Sprache!$E$189</f>
        <v>Finale</v>
      </c>
      <c r="FC45" s="636" t="str">
        <f>Sprache!$E$181</f>
        <v>G/U/V</v>
      </c>
      <c r="FD45" s="636" t="str">
        <f>Sprache!$E$182</f>
        <v>TD</v>
      </c>
      <c r="FE45" s="636" t="str">
        <f>Sprache!$E$183</f>
        <v>exakt</v>
      </c>
      <c r="FF45" s="636" t="str">
        <f>Sprache!$E$194</f>
        <v>gr. Anz.</v>
      </c>
      <c r="FG45" s="637" t="str">
        <f>Sprache!$E$184</f>
        <v>Teams</v>
      </c>
      <c r="FL45" s="640"/>
      <c r="FM45" s="641"/>
      <c r="FN45" s="642"/>
      <c r="FO45" s="636" t="str">
        <f>Sprache!$E$189</f>
        <v>Finale</v>
      </c>
      <c r="FP45" s="636" t="str">
        <f>Sprache!$E$181</f>
        <v>G/U/V</v>
      </c>
      <c r="FQ45" s="636" t="str">
        <f>Sprache!$E$182</f>
        <v>TD</v>
      </c>
      <c r="FR45" s="636" t="str">
        <f>Sprache!$E$183</f>
        <v>exakt</v>
      </c>
      <c r="FS45" s="636" t="str">
        <f>Sprache!$E$194</f>
        <v>gr. Anz.</v>
      </c>
      <c r="FT45" s="637" t="str">
        <f>Sprache!$E$184</f>
        <v>Teams</v>
      </c>
      <c r="FY45" s="640"/>
      <c r="FZ45" s="641"/>
      <c r="GA45" s="642"/>
      <c r="GB45" s="636" t="str">
        <f>Sprache!$E$189</f>
        <v>Finale</v>
      </c>
      <c r="GC45" s="636" t="str">
        <f>Sprache!$E$181</f>
        <v>G/U/V</v>
      </c>
      <c r="GD45" s="636" t="str">
        <f>Sprache!$E$182</f>
        <v>TD</v>
      </c>
      <c r="GE45" s="636" t="str">
        <f>Sprache!$E$183</f>
        <v>exakt</v>
      </c>
      <c r="GF45" s="636" t="str">
        <f>Sprache!$E$194</f>
        <v>gr. Anz.</v>
      </c>
      <c r="GG45" s="637" t="str">
        <f>Sprache!$E$184</f>
        <v>Teams</v>
      </c>
      <c r="GL45" s="640"/>
      <c r="GM45" s="641"/>
      <c r="GN45" s="642"/>
      <c r="GO45" s="636" t="str">
        <f>Sprache!$E$189</f>
        <v>Finale</v>
      </c>
      <c r="GP45" s="636" t="str">
        <f>Sprache!$E$181</f>
        <v>G/U/V</v>
      </c>
      <c r="GQ45" s="636" t="str">
        <f>Sprache!$E$182</f>
        <v>TD</v>
      </c>
      <c r="GR45" s="636" t="str">
        <f>Sprache!$E$183</f>
        <v>exakt</v>
      </c>
      <c r="GS45" s="636" t="str">
        <f>Sprache!$E$194</f>
        <v>gr. Anz.</v>
      </c>
      <c r="GT45" s="637" t="str">
        <f>Sprache!$E$184</f>
        <v>Teams</v>
      </c>
      <c r="GY45" s="640"/>
      <c r="GZ45" s="641"/>
      <c r="HA45" s="642"/>
      <c r="HB45" s="636" t="str">
        <f>Sprache!$E$189</f>
        <v>Finale</v>
      </c>
      <c r="HC45" s="636" t="str">
        <f>Sprache!$E$181</f>
        <v>G/U/V</v>
      </c>
      <c r="HD45" s="636" t="str">
        <f>Sprache!$E$182</f>
        <v>TD</v>
      </c>
      <c r="HE45" s="636" t="str">
        <f>Sprache!$E$183</f>
        <v>exakt</v>
      </c>
      <c r="HF45" s="636" t="str">
        <f>Sprache!$E$194</f>
        <v>gr. Anz.</v>
      </c>
      <c r="HG45" s="637" t="str">
        <f>Sprache!$E$184</f>
        <v>Teams</v>
      </c>
      <c r="HL45" s="640"/>
      <c r="HM45" s="641"/>
      <c r="HN45" s="642"/>
      <c r="HO45" s="636" t="str">
        <f>Sprache!$E$189</f>
        <v>Finale</v>
      </c>
      <c r="HP45" s="636" t="str">
        <f>Sprache!$E$181</f>
        <v>G/U/V</v>
      </c>
      <c r="HQ45" s="636" t="str">
        <f>Sprache!$E$182</f>
        <v>TD</v>
      </c>
      <c r="HR45" s="636" t="str">
        <f>Sprache!$E$183</f>
        <v>exakt</v>
      </c>
      <c r="HS45" s="636" t="str">
        <f>Sprache!$E$194</f>
        <v>gr. Anz.</v>
      </c>
      <c r="HT45" s="637" t="str">
        <f>Sprache!$E$184</f>
        <v>Teams</v>
      </c>
      <c r="HY45" s="640"/>
      <c r="HZ45" s="641"/>
      <c r="IA45" s="642"/>
      <c r="IB45" s="636" t="str">
        <f>Sprache!$E$189</f>
        <v>Finale</v>
      </c>
      <c r="IC45" s="636" t="str">
        <f>Sprache!$E$181</f>
        <v>G/U/V</v>
      </c>
      <c r="ID45" s="636" t="str">
        <f>Sprache!$E$182</f>
        <v>TD</v>
      </c>
      <c r="IE45" s="636" t="str">
        <f>Sprache!$E$183</f>
        <v>exakt</v>
      </c>
      <c r="IF45" s="636" t="str">
        <f>Sprache!$E$194</f>
        <v>gr. Anz.</v>
      </c>
      <c r="IG45" s="637" t="str">
        <f>Sprache!$E$184</f>
        <v>Teams</v>
      </c>
      <c r="IL45" s="640"/>
      <c r="IM45" s="641"/>
      <c r="IN45" s="642"/>
      <c r="IO45" s="636" t="str">
        <f>Sprache!$E$189</f>
        <v>Finale</v>
      </c>
      <c r="IP45" s="636" t="str">
        <f>Sprache!$E$181</f>
        <v>G/U/V</v>
      </c>
      <c r="IQ45" s="636" t="str">
        <f>Sprache!$E$182</f>
        <v>TD</v>
      </c>
      <c r="IR45" s="636" t="str">
        <f>Sprache!$E$183</f>
        <v>exakt</v>
      </c>
      <c r="IS45" s="636" t="str">
        <f>Sprache!$E$194</f>
        <v>gr. Anz.</v>
      </c>
      <c r="IT45" s="637" t="str">
        <f>Sprache!$E$184</f>
        <v>Teams</v>
      </c>
      <c r="IY45" s="640"/>
      <c r="IZ45" s="641"/>
      <c r="JA45" s="642"/>
      <c r="JB45" s="636" t="str">
        <f>Sprache!$E$189</f>
        <v>Finale</v>
      </c>
      <c r="JC45" s="636" t="str">
        <f>Sprache!$E$181</f>
        <v>G/U/V</v>
      </c>
      <c r="JD45" s="636" t="str">
        <f>Sprache!$E$182</f>
        <v>TD</v>
      </c>
      <c r="JE45" s="636" t="str">
        <f>Sprache!$E$183</f>
        <v>exakt</v>
      </c>
      <c r="JF45" s="636" t="str">
        <f>Sprache!$E$194</f>
        <v>gr. Anz.</v>
      </c>
      <c r="JG45" s="637" t="str">
        <f>Sprache!$E$184</f>
        <v>Teams</v>
      </c>
      <c r="JL45" s="640"/>
      <c r="JM45" s="641"/>
      <c r="JN45" s="642"/>
      <c r="JO45" s="636" t="str">
        <f>Sprache!$E$189</f>
        <v>Finale</v>
      </c>
      <c r="JP45" s="636" t="str">
        <f>Sprache!$E$181</f>
        <v>G/U/V</v>
      </c>
      <c r="JQ45" s="636" t="str">
        <f>Sprache!$E$182</f>
        <v>TD</v>
      </c>
      <c r="JR45" s="636" t="str">
        <f>Sprache!$E$183</f>
        <v>exakt</v>
      </c>
      <c r="JS45" s="636" t="str">
        <f>Sprache!$E$194</f>
        <v>gr. Anz.</v>
      </c>
      <c r="JT45" s="637" t="str">
        <f>Sprache!$E$184</f>
        <v>Teams</v>
      </c>
      <c r="JY45" s="640"/>
      <c r="JZ45" s="641"/>
      <c r="KA45" s="642"/>
      <c r="KB45" s="636" t="str">
        <f>Sprache!$E$189</f>
        <v>Finale</v>
      </c>
      <c r="KC45" s="636" t="str">
        <f>Sprache!$E$181</f>
        <v>G/U/V</v>
      </c>
      <c r="KD45" s="636" t="str">
        <f>Sprache!$E$182</f>
        <v>TD</v>
      </c>
      <c r="KE45" s="636" t="str">
        <f>Sprache!$E$183</f>
        <v>exakt</v>
      </c>
      <c r="KF45" s="636" t="str">
        <f>Sprache!$E$194</f>
        <v>gr. Anz.</v>
      </c>
      <c r="KG45" s="637" t="str">
        <f>Sprache!$E$184</f>
        <v>Teams</v>
      </c>
      <c r="KL45" s="640"/>
      <c r="KM45" s="641"/>
      <c r="KN45" s="642"/>
      <c r="KO45" s="636" t="str">
        <f>Sprache!$E$189</f>
        <v>Finale</v>
      </c>
      <c r="KP45" s="636" t="str">
        <f>Sprache!$E$181</f>
        <v>G/U/V</v>
      </c>
      <c r="KQ45" s="636" t="str">
        <f>Sprache!$E$182</f>
        <v>TD</v>
      </c>
      <c r="KR45" s="636" t="str">
        <f>Sprache!$E$183</f>
        <v>exakt</v>
      </c>
      <c r="KS45" s="636" t="str">
        <f>Sprache!$E$194</f>
        <v>gr. Anz.</v>
      </c>
      <c r="KT45" s="637" t="str">
        <f>Sprache!$E$184</f>
        <v>Teams</v>
      </c>
      <c r="KY45" s="640"/>
      <c r="KZ45" s="641"/>
      <c r="LA45" s="642"/>
      <c r="LB45" s="636" t="str">
        <f>Sprache!$E$189</f>
        <v>Finale</v>
      </c>
      <c r="LC45" s="636" t="str">
        <f>Sprache!$E$181</f>
        <v>G/U/V</v>
      </c>
      <c r="LD45" s="636" t="str">
        <f>Sprache!$E$182</f>
        <v>TD</v>
      </c>
      <c r="LE45" s="636" t="str">
        <f>Sprache!$E$183</f>
        <v>exakt</v>
      </c>
      <c r="LF45" s="636" t="str">
        <f>Sprache!$E$194</f>
        <v>gr. Anz.</v>
      </c>
      <c r="LG45" s="637" t="str">
        <f>Sprache!$E$184</f>
        <v>Teams</v>
      </c>
      <c r="LL45" s="640"/>
      <c r="LM45" s="641"/>
      <c r="LN45" s="642"/>
      <c r="LO45" s="636" t="str">
        <f>Sprache!$E$189</f>
        <v>Finale</v>
      </c>
      <c r="LP45" s="636" t="str">
        <f>Sprache!$E$181</f>
        <v>G/U/V</v>
      </c>
      <c r="LQ45" s="636" t="str">
        <f>Sprache!$E$182</f>
        <v>TD</v>
      </c>
      <c r="LR45" s="636" t="str">
        <f>Sprache!$E$183</f>
        <v>exakt</v>
      </c>
      <c r="LS45" s="636" t="str">
        <f>Sprache!$E$194</f>
        <v>gr. Anz.</v>
      </c>
      <c r="LT45" s="637" t="str">
        <f>Sprache!$E$184</f>
        <v>Teams</v>
      </c>
      <c r="LY45" s="640"/>
      <c r="LZ45" s="641"/>
      <c r="MA45" s="642"/>
      <c r="MB45" s="636" t="str">
        <f>Sprache!$E$189</f>
        <v>Finale</v>
      </c>
      <c r="MC45" s="636" t="str">
        <f>Sprache!$E$181</f>
        <v>G/U/V</v>
      </c>
      <c r="MD45" s="636" t="str">
        <f>Sprache!$E$182</f>
        <v>TD</v>
      </c>
      <c r="ME45" s="636" t="str">
        <f>Sprache!$E$183</f>
        <v>exakt</v>
      </c>
      <c r="MF45" s="636" t="str">
        <f>Sprache!$E$194</f>
        <v>gr. Anz.</v>
      </c>
      <c r="MG45" s="637" t="str">
        <f>Sprache!$E$184</f>
        <v>Teams</v>
      </c>
    </row>
    <row r="46" spans="2:345" x14ac:dyDescent="0.25">
      <c r="L46" s="757" t="str">
        <f>Sprache!$E$215</f>
        <v>Anzahl:</v>
      </c>
      <c r="M46" s="758"/>
      <c r="N46" s="759"/>
      <c r="O46" s="606">
        <f>SUM(O44:O44)</f>
        <v>0</v>
      </c>
      <c r="P46" s="606">
        <f>SUM(P6:P32)</f>
        <v>0</v>
      </c>
      <c r="Q46" s="606">
        <f>SUM(Q6:Q32)</f>
        <v>0</v>
      </c>
      <c r="R46" s="606">
        <f>SUM(R6:R32)</f>
        <v>0</v>
      </c>
      <c r="S46" s="606">
        <f>SUM(S6:S32)</f>
        <v>0</v>
      </c>
      <c r="T46" s="607">
        <f>SUM(T34:T42)</f>
        <v>0</v>
      </c>
      <c r="Y46" s="757" t="str">
        <f>Sprache!$E$215</f>
        <v>Anzahl:</v>
      </c>
      <c r="Z46" s="758"/>
      <c r="AA46" s="759"/>
      <c r="AB46" s="606">
        <f>SUM(AB44:AB44)</f>
        <v>0</v>
      </c>
      <c r="AC46" s="606">
        <f>SUM(AC6:AC32)</f>
        <v>0</v>
      </c>
      <c r="AD46" s="606">
        <f>SUM(AD6:AD32)</f>
        <v>0</v>
      </c>
      <c r="AE46" s="606">
        <f>SUM(AE6:AE32)</f>
        <v>0</v>
      </c>
      <c r="AF46" s="606">
        <f>SUM(AF6:AF32)</f>
        <v>0</v>
      </c>
      <c r="AG46" s="607">
        <f>SUM(AG34:AG42)</f>
        <v>0</v>
      </c>
      <c r="AL46" s="757" t="str">
        <f>Sprache!$E$215</f>
        <v>Anzahl:</v>
      </c>
      <c r="AM46" s="758"/>
      <c r="AN46" s="759"/>
      <c r="AO46" s="606">
        <f>SUM(AO44:AO44)</f>
        <v>0</v>
      </c>
      <c r="AP46" s="606">
        <f>SUM(AP6:AP32)</f>
        <v>0</v>
      </c>
      <c r="AQ46" s="606">
        <f>SUM(AQ6:AQ32)</f>
        <v>0</v>
      </c>
      <c r="AR46" s="606">
        <f>SUM(AR6:AR32)</f>
        <v>0</v>
      </c>
      <c r="AS46" s="606">
        <f>SUM(AS6:AS32)</f>
        <v>0</v>
      </c>
      <c r="AT46" s="607">
        <f>SUM(AT34:AT42)</f>
        <v>0</v>
      </c>
      <c r="AY46" s="757" t="str">
        <f>Sprache!$E$215</f>
        <v>Anzahl:</v>
      </c>
      <c r="AZ46" s="758"/>
      <c r="BA46" s="759"/>
      <c r="BB46" s="606">
        <f>SUM(BB44:BB44)</f>
        <v>0</v>
      </c>
      <c r="BC46" s="606">
        <f>SUM(BC6:BC32)</f>
        <v>0</v>
      </c>
      <c r="BD46" s="606">
        <f>SUM(BD6:BD32)</f>
        <v>0</v>
      </c>
      <c r="BE46" s="606">
        <f>SUM(BE6:BE32)</f>
        <v>0</v>
      </c>
      <c r="BF46" s="606">
        <f>SUM(BF6:BF32)</f>
        <v>0</v>
      </c>
      <c r="BG46" s="607">
        <f>SUM(BG34:BG42)</f>
        <v>0</v>
      </c>
      <c r="BL46" s="757" t="str">
        <f>Sprache!$E$215</f>
        <v>Anzahl:</v>
      </c>
      <c r="BM46" s="758"/>
      <c r="BN46" s="759"/>
      <c r="BO46" s="606">
        <f>SUM(BO44:BO44)</f>
        <v>0</v>
      </c>
      <c r="BP46" s="606">
        <f>SUM(BP6:BP32)</f>
        <v>0</v>
      </c>
      <c r="BQ46" s="606">
        <f>SUM(BQ6:BQ32)</f>
        <v>0</v>
      </c>
      <c r="BR46" s="606">
        <f>SUM(BR6:BR32)</f>
        <v>0</v>
      </c>
      <c r="BS46" s="606">
        <f>SUM(BS6:BS32)</f>
        <v>0</v>
      </c>
      <c r="BT46" s="607">
        <f>SUM(BT34:BT42)</f>
        <v>0</v>
      </c>
      <c r="BY46" s="757" t="str">
        <f>Sprache!$E$215</f>
        <v>Anzahl:</v>
      </c>
      <c r="BZ46" s="758"/>
      <c r="CA46" s="759"/>
      <c r="CB46" s="606">
        <f>SUM(CB44:CB44)</f>
        <v>0</v>
      </c>
      <c r="CC46" s="606">
        <f>SUM(CC6:CC32)</f>
        <v>0</v>
      </c>
      <c r="CD46" s="606">
        <f>SUM(CD6:CD32)</f>
        <v>0</v>
      </c>
      <c r="CE46" s="606">
        <f>SUM(CE6:CE32)</f>
        <v>0</v>
      </c>
      <c r="CF46" s="606">
        <f>SUM(CF6:CF32)</f>
        <v>0</v>
      </c>
      <c r="CG46" s="607">
        <f>SUM(CG34:CG42)</f>
        <v>0</v>
      </c>
      <c r="CL46" s="757" t="str">
        <f>Sprache!$E$215</f>
        <v>Anzahl:</v>
      </c>
      <c r="CM46" s="758"/>
      <c r="CN46" s="759"/>
      <c r="CO46" s="606">
        <f>SUM(CO44:CO44)</f>
        <v>0</v>
      </c>
      <c r="CP46" s="606">
        <f>SUM(CP6:CP32)</f>
        <v>0</v>
      </c>
      <c r="CQ46" s="606">
        <f>SUM(CQ6:CQ32)</f>
        <v>0</v>
      </c>
      <c r="CR46" s="606">
        <f>SUM(CR6:CR32)</f>
        <v>0</v>
      </c>
      <c r="CS46" s="606">
        <f>SUM(CS6:CS32)</f>
        <v>0</v>
      </c>
      <c r="CT46" s="607">
        <f>SUM(CT34:CT42)</f>
        <v>0</v>
      </c>
      <c r="CY46" s="757" t="str">
        <f>Sprache!$E$215</f>
        <v>Anzahl:</v>
      </c>
      <c r="CZ46" s="758"/>
      <c r="DA46" s="759"/>
      <c r="DB46" s="606">
        <f>SUM(DB44:DB44)</f>
        <v>0</v>
      </c>
      <c r="DC46" s="606">
        <f>SUM(DC6:DC32)</f>
        <v>0</v>
      </c>
      <c r="DD46" s="606">
        <f>SUM(DD6:DD32)</f>
        <v>0</v>
      </c>
      <c r="DE46" s="606">
        <f>SUM(DE6:DE32)</f>
        <v>0</v>
      </c>
      <c r="DF46" s="606">
        <f>SUM(DF6:DF32)</f>
        <v>0</v>
      </c>
      <c r="DG46" s="607">
        <f>SUM(DG34:DG42)</f>
        <v>0</v>
      </c>
      <c r="DL46" s="757" t="str">
        <f>Sprache!$E$215</f>
        <v>Anzahl:</v>
      </c>
      <c r="DM46" s="758"/>
      <c r="DN46" s="759"/>
      <c r="DO46" s="606">
        <f>SUM(DO44:DO44)</f>
        <v>0</v>
      </c>
      <c r="DP46" s="606">
        <f>SUM(DP6:DP32)</f>
        <v>0</v>
      </c>
      <c r="DQ46" s="606">
        <f>SUM(DQ6:DQ32)</f>
        <v>0</v>
      </c>
      <c r="DR46" s="606">
        <f>SUM(DR6:DR32)</f>
        <v>0</v>
      </c>
      <c r="DS46" s="606">
        <f>SUM(DS6:DS32)</f>
        <v>0</v>
      </c>
      <c r="DT46" s="607">
        <f>SUM(DT34:DT42)</f>
        <v>0</v>
      </c>
      <c r="DY46" s="757" t="str">
        <f>Sprache!$E$215</f>
        <v>Anzahl:</v>
      </c>
      <c r="DZ46" s="758"/>
      <c r="EA46" s="759"/>
      <c r="EB46" s="606">
        <f>SUM(EB44:EB44)</f>
        <v>0</v>
      </c>
      <c r="EC46" s="606">
        <f>SUM(EC6:EC32)</f>
        <v>0</v>
      </c>
      <c r="ED46" s="606">
        <f>SUM(ED6:ED32)</f>
        <v>0</v>
      </c>
      <c r="EE46" s="606">
        <f>SUM(EE6:EE32)</f>
        <v>0</v>
      </c>
      <c r="EF46" s="606">
        <f>SUM(EF6:EF32)</f>
        <v>0</v>
      </c>
      <c r="EG46" s="607">
        <f>SUM(EG34:EG42)</f>
        <v>0</v>
      </c>
      <c r="EL46" s="757" t="str">
        <f>Sprache!$E$215</f>
        <v>Anzahl:</v>
      </c>
      <c r="EM46" s="758"/>
      <c r="EN46" s="759"/>
      <c r="EO46" s="606">
        <f>SUM(EO44:EO44)</f>
        <v>0</v>
      </c>
      <c r="EP46" s="606">
        <f>SUM(EP6:EP32)</f>
        <v>0</v>
      </c>
      <c r="EQ46" s="606">
        <f>SUM(EQ6:EQ32)</f>
        <v>0</v>
      </c>
      <c r="ER46" s="606">
        <f>SUM(ER6:ER32)</f>
        <v>0</v>
      </c>
      <c r="ES46" s="606">
        <f>SUM(ES6:ES32)</f>
        <v>0</v>
      </c>
      <c r="ET46" s="607">
        <f>SUM(ET34:ET42)</f>
        <v>0</v>
      </c>
      <c r="EY46" s="757" t="str">
        <f>Sprache!$E$215</f>
        <v>Anzahl:</v>
      </c>
      <c r="EZ46" s="758"/>
      <c r="FA46" s="759"/>
      <c r="FB46" s="606">
        <f>SUM(FB44:FB44)</f>
        <v>0</v>
      </c>
      <c r="FC46" s="606">
        <f>SUM(FC6:FC32)</f>
        <v>0</v>
      </c>
      <c r="FD46" s="606">
        <f>SUM(FD6:FD32)</f>
        <v>0</v>
      </c>
      <c r="FE46" s="606">
        <f>SUM(FE6:FE32)</f>
        <v>0</v>
      </c>
      <c r="FF46" s="606">
        <f>SUM(FF6:FF32)</f>
        <v>0</v>
      </c>
      <c r="FG46" s="607">
        <f>SUM(FG34:FG42)</f>
        <v>0</v>
      </c>
      <c r="FL46" s="757" t="str">
        <f>Sprache!$E$215</f>
        <v>Anzahl:</v>
      </c>
      <c r="FM46" s="758"/>
      <c r="FN46" s="759"/>
      <c r="FO46" s="606">
        <f>SUM(FO44:FO44)</f>
        <v>0</v>
      </c>
      <c r="FP46" s="606">
        <f>SUM(FP6:FP32)</f>
        <v>0</v>
      </c>
      <c r="FQ46" s="606">
        <f>SUM(FQ6:FQ32)</f>
        <v>0</v>
      </c>
      <c r="FR46" s="606">
        <f>SUM(FR6:FR32)</f>
        <v>0</v>
      </c>
      <c r="FS46" s="606">
        <f>SUM(FS6:FS32)</f>
        <v>0</v>
      </c>
      <c r="FT46" s="607">
        <f>SUM(FT34:FT42)</f>
        <v>0</v>
      </c>
      <c r="FY46" s="757" t="str">
        <f>Sprache!$E$215</f>
        <v>Anzahl:</v>
      </c>
      <c r="FZ46" s="758"/>
      <c r="GA46" s="759"/>
      <c r="GB46" s="606">
        <f>SUM(GB44:GB44)</f>
        <v>0</v>
      </c>
      <c r="GC46" s="606">
        <f>SUM(GC6:GC32)</f>
        <v>0</v>
      </c>
      <c r="GD46" s="606">
        <f>SUM(GD6:GD32)</f>
        <v>0</v>
      </c>
      <c r="GE46" s="606">
        <f>SUM(GE6:GE32)</f>
        <v>0</v>
      </c>
      <c r="GF46" s="606">
        <f>SUM(GF6:GF32)</f>
        <v>0</v>
      </c>
      <c r="GG46" s="607">
        <f>SUM(GG34:GG42)</f>
        <v>0</v>
      </c>
      <c r="GL46" s="757" t="str">
        <f>Sprache!$E$215</f>
        <v>Anzahl:</v>
      </c>
      <c r="GM46" s="758"/>
      <c r="GN46" s="759"/>
      <c r="GO46" s="606">
        <f>SUM(GO44:GO44)</f>
        <v>0</v>
      </c>
      <c r="GP46" s="606">
        <f>SUM(GP6:GP32)</f>
        <v>0</v>
      </c>
      <c r="GQ46" s="606">
        <f>SUM(GQ6:GQ32)</f>
        <v>0</v>
      </c>
      <c r="GR46" s="606">
        <f>SUM(GR6:GR32)</f>
        <v>0</v>
      </c>
      <c r="GS46" s="606">
        <f>SUM(GS6:GS32)</f>
        <v>0</v>
      </c>
      <c r="GT46" s="607">
        <f>SUM(GT34:GT42)</f>
        <v>0</v>
      </c>
      <c r="GY46" s="757" t="str">
        <f>Sprache!$E$215</f>
        <v>Anzahl:</v>
      </c>
      <c r="GZ46" s="758"/>
      <c r="HA46" s="759"/>
      <c r="HB46" s="606">
        <f>SUM(HB44:HB44)</f>
        <v>0</v>
      </c>
      <c r="HC46" s="606">
        <f>SUM(HC6:HC32)</f>
        <v>0</v>
      </c>
      <c r="HD46" s="606">
        <f>SUM(HD6:HD32)</f>
        <v>0</v>
      </c>
      <c r="HE46" s="606">
        <f>SUM(HE6:HE32)</f>
        <v>0</v>
      </c>
      <c r="HF46" s="606">
        <f>SUM(HF6:HF32)</f>
        <v>0</v>
      </c>
      <c r="HG46" s="607">
        <f>SUM(HG34:HG42)</f>
        <v>0</v>
      </c>
      <c r="HL46" s="757" t="str">
        <f>Sprache!$E$215</f>
        <v>Anzahl:</v>
      </c>
      <c r="HM46" s="758"/>
      <c r="HN46" s="759"/>
      <c r="HO46" s="606">
        <f>SUM(HO44:HO44)</f>
        <v>0</v>
      </c>
      <c r="HP46" s="606">
        <f>SUM(HP6:HP32)</f>
        <v>0</v>
      </c>
      <c r="HQ46" s="606">
        <f>SUM(HQ6:HQ32)</f>
        <v>0</v>
      </c>
      <c r="HR46" s="606">
        <f>SUM(HR6:HR32)</f>
        <v>0</v>
      </c>
      <c r="HS46" s="606">
        <f>SUM(HS6:HS32)</f>
        <v>0</v>
      </c>
      <c r="HT46" s="607">
        <f>SUM(HT34:HT42)</f>
        <v>0</v>
      </c>
      <c r="HY46" s="757" t="str">
        <f>Sprache!$E$215</f>
        <v>Anzahl:</v>
      </c>
      <c r="HZ46" s="758"/>
      <c r="IA46" s="759"/>
      <c r="IB46" s="606">
        <f>SUM(IB44:IB44)</f>
        <v>0</v>
      </c>
      <c r="IC46" s="606">
        <f>SUM(IC6:IC32)</f>
        <v>0</v>
      </c>
      <c r="ID46" s="606">
        <f>SUM(ID6:ID32)</f>
        <v>0</v>
      </c>
      <c r="IE46" s="606">
        <f>SUM(IE6:IE32)</f>
        <v>0</v>
      </c>
      <c r="IF46" s="606">
        <f>SUM(IF6:IF32)</f>
        <v>0</v>
      </c>
      <c r="IG46" s="607">
        <f>SUM(IG34:IG42)</f>
        <v>0</v>
      </c>
      <c r="IL46" s="757" t="str">
        <f>Sprache!$E$215</f>
        <v>Anzahl:</v>
      </c>
      <c r="IM46" s="758"/>
      <c r="IN46" s="759"/>
      <c r="IO46" s="606">
        <f>SUM(IO44:IO44)</f>
        <v>0</v>
      </c>
      <c r="IP46" s="606">
        <f>SUM(IP6:IP32)</f>
        <v>0</v>
      </c>
      <c r="IQ46" s="606">
        <f>SUM(IQ6:IQ32)</f>
        <v>0</v>
      </c>
      <c r="IR46" s="606">
        <f>SUM(IR6:IR32)</f>
        <v>0</v>
      </c>
      <c r="IS46" s="606">
        <f>SUM(IS6:IS32)</f>
        <v>0</v>
      </c>
      <c r="IT46" s="607">
        <f>SUM(IT34:IT42)</f>
        <v>0</v>
      </c>
      <c r="IY46" s="757" t="str">
        <f>Sprache!$E$215</f>
        <v>Anzahl:</v>
      </c>
      <c r="IZ46" s="758"/>
      <c r="JA46" s="759"/>
      <c r="JB46" s="606">
        <f>SUM(JB44:JB44)</f>
        <v>0</v>
      </c>
      <c r="JC46" s="606">
        <f>SUM(JC6:JC32)</f>
        <v>0</v>
      </c>
      <c r="JD46" s="606">
        <f>SUM(JD6:JD32)</f>
        <v>0</v>
      </c>
      <c r="JE46" s="606">
        <f>SUM(JE6:JE32)</f>
        <v>0</v>
      </c>
      <c r="JF46" s="606">
        <f>SUM(JF6:JF32)</f>
        <v>0</v>
      </c>
      <c r="JG46" s="607">
        <f>SUM(JG34:JG42)</f>
        <v>0</v>
      </c>
      <c r="JL46" s="757" t="str">
        <f>Sprache!$E$215</f>
        <v>Anzahl:</v>
      </c>
      <c r="JM46" s="758"/>
      <c r="JN46" s="759"/>
      <c r="JO46" s="606">
        <f>SUM(JO44:JO44)</f>
        <v>0</v>
      </c>
      <c r="JP46" s="606">
        <f>SUM(JP6:JP32)</f>
        <v>0</v>
      </c>
      <c r="JQ46" s="606">
        <f>SUM(JQ6:JQ32)</f>
        <v>0</v>
      </c>
      <c r="JR46" s="606">
        <f>SUM(JR6:JR32)</f>
        <v>0</v>
      </c>
      <c r="JS46" s="606">
        <f>SUM(JS6:JS32)</f>
        <v>0</v>
      </c>
      <c r="JT46" s="607">
        <f>SUM(JT34:JT42)</f>
        <v>0</v>
      </c>
      <c r="JY46" s="757" t="str">
        <f>Sprache!$E$215</f>
        <v>Anzahl:</v>
      </c>
      <c r="JZ46" s="758"/>
      <c r="KA46" s="759"/>
      <c r="KB46" s="606">
        <f>SUM(KB44:KB44)</f>
        <v>0</v>
      </c>
      <c r="KC46" s="606">
        <f>SUM(KC6:KC32)</f>
        <v>0</v>
      </c>
      <c r="KD46" s="606">
        <f>SUM(KD6:KD32)</f>
        <v>0</v>
      </c>
      <c r="KE46" s="606">
        <f>SUM(KE6:KE32)</f>
        <v>0</v>
      </c>
      <c r="KF46" s="606">
        <f>SUM(KF6:KF32)</f>
        <v>0</v>
      </c>
      <c r="KG46" s="607">
        <f>SUM(KG34:KG42)</f>
        <v>0</v>
      </c>
      <c r="KL46" s="757" t="str">
        <f>Sprache!$E$215</f>
        <v>Anzahl:</v>
      </c>
      <c r="KM46" s="758"/>
      <c r="KN46" s="759"/>
      <c r="KO46" s="606">
        <f>SUM(KO44:KO44)</f>
        <v>0</v>
      </c>
      <c r="KP46" s="606">
        <f>SUM(KP6:KP32)</f>
        <v>0</v>
      </c>
      <c r="KQ46" s="606">
        <f>SUM(KQ6:KQ32)</f>
        <v>0</v>
      </c>
      <c r="KR46" s="606">
        <f>SUM(KR6:KR32)</f>
        <v>0</v>
      </c>
      <c r="KS46" s="606">
        <f>SUM(KS6:KS32)</f>
        <v>0</v>
      </c>
      <c r="KT46" s="607">
        <f>SUM(KT34:KT42)</f>
        <v>0</v>
      </c>
      <c r="KY46" s="757" t="str">
        <f>Sprache!$E$215</f>
        <v>Anzahl:</v>
      </c>
      <c r="KZ46" s="758"/>
      <c r="LA46" s="759"/>
      <c r="LB46" s="606">
        <f>SUM(LB44:LB44)</f>
        <v>0</v>
      </c>
      <c r="LC46" s="606">
        <f>SUM(LC6:LC32)</f>
        <v>0</v>
      </c>
      <c r="LD46" s="606">
        <f>SUM(LD6:LD32)</f>
        <v>0</v>
      </c>
      <c r="LE46" s="606">
        <f>SUM(LE6:LE32)</f>
        <v>0</v>
      </c>
      <c r="LF46" s="606">
        <f>SUM(LF6:LF32)</f>
        <v>0</v>
      </c>
      <c r="LG46" s="607">
        <f>SUM(LG34:LG42)</f>
        <v>0</v>
      </c>
      <c r="LL46" s="757" t="str">
        <f>Sprache!$E$215</f>
        <v>Anzahl:</v>
      </c>
      <c r="LM46" s="758"/>
      <c r="LN46" s="759"/>
      <c r="LO46" s="606">
        <f>SUM(LO44:LO44)</f>
        <v>0</v>
      </c>
      <c r="LP46" s="606">
        <f>SUM(LP6:LP32)</f>
        <v>0</v>
      </c>
      <c r="LQ46" s="606">
        <f>SUM(LQ6:LQ32)</f>
        <v>0</v>
      </c>
      <c r="LR46" s="606">
        <f>SUM(LR6:LR32)</f>
        <v>0</v>
      </c>
      <c r="LS46" s="606">
        <f>SUM(LS6:LS32)</f>
        <v>0</v>
      </c>
      <c r="LT46" s="607">
        <f>SUM(LT34:LT42)</f>
        <v>0</v>
      </c>
      <c r="LY46" s="757" t="str">
        <f>Sprache!$E$215</f>
        <v>Anzahl:</v>
      </c>
      <c r="LZ46" s="758"/>
      <c r="MA46" s="759"/>
      <c r="MB46" s="606">
        <f>SUM(MB44:MB44)</f>
        <v>0</v>
      </c>
      <c r="MC46" s="606">
        <f>SUM(MC6:MC32)</f>
        <v>0</v>
      </c>
      <c r="MD46" s="606">
        <f>SUM(MD6:MD32)</f>
        <v>0</v>
      </c>
      <c r="ME46" s="606">
        <f>SUM(ME6:ME32)</f>
        <v>0</v>
      </c>
      <c r="MF46" s="606">
        <f>SUM(MF6:MF32)</f>
        <v>0</v>
      </c>
      <c r="MG46" s="607">
        <f>SUM(MG34:MG42)</f>
        <v>0</v>
      </c>
    </row>
    <row r="47" spans="2:345" ht="15.75" thickBot="1" x14ac:dyDescent="0.3">
      <c r="L47" s="760" t="str">
        <f>Sprache!$E$178</f>
        <v>Punkte:</v>
      </c>
      <c r="M47" s="761"/>
      <c r="N47" s="762"/>
      <c r="O47" s="638">
        <f>O46*PrSettings!$F$9</f>
        <v>0</v>
      </c>
      <c r="P47" s="638">
        <f>P46*PrSettings!$F$4</f>
        <v>0</v>
      </c>
      <c r="Q47" s="638">
        <f>Q46*PrSettings!$F$5</f>
        <v>0</v>
      </c>
      <c r="R47" s="638">
        <f>R46*PrSettings!$F$6</f>
        <v>0</v>
      </c>
      <c r="S47" s="638">
        <f>S46*PrSettings!$F$7</f>
        <v>0</v>
      </c>
      <c r="T47" s="639">
        <f>T46*PrSettings!$F$8</f>
        <v>0</v>
      </c>
      <c r="Y47" s="760" t="str">
        <f>Sprache!$E$178</f>
        <v>Punkte:</v>
      </c>
      <c r="Z47" s="761"/>
      <c r="AA47" s="762"/>
      <c r="AB47" s="638">
        <f>AB46*PrSettings!$F$9</f>
        <v>0</v>
      </c>
      <c r="AC47" s="638">
        <f>AC46*PrSettings!$F$4</f>
        <v>0</v>
      </c>
      <c r="AD47" s="638">
        <f>AD46*PrSettings!$F$5</f>
        <v>0</v>
      </c>
      <c r="AE47" s="638">
        <f>AE46*PrSettings!$F$6</f>
        <v>0</v>
      </c>
      <c r="AF47" s="638">
        <f>AF46*PrSettings!$F$7</f>
        <v>0</v>
      </c>
      <c r="AG47" s="639">
        <f>AG46*PrSettings!$F$8</f>
        <v>0</v>
      </c>
      <c r="AL47" s="760" t="str">
        <f>Sprache!$E$178</f>
        <v>Punkte:</v>
      </c>
      <c r="AM47" s="761"/>
      <c r="AN47" s="762"/>
      <c r="AO47" s="638">
        <f>AO46*PrSettings!$F$9</f>
        <v>0</v>
      </c>
      <c r="AP47" s="638">
        <f>AP46*PrSettings!$F$4</f>
        <v>0</v>
      </c>
      <c r="AQ47" s="638">
        <f>AQ46*PrSettings!$F$5</f>
        <v>0</v>
      </c>
      <c r="AR47" s="638">
        <f>AR46*PrSettings!$F$6</f>
        <v>0</v>
      </c>
      <c r="AS47" s="638">
        <f>AS46*PrSettings!$F$7</f>
        <v>0</v>
      </c>
      <c r="AT47" s="639">
        <f>AT46*PrSettings!$F$8</f>
        <v>0</v>
      </c>
      <c r="AY47" s="760" t="str">
        <f>Sprache!$E$178</f>
        <v>Punkte:</v>
      </c>
      <c r="AZ47" s="761"/>
      <c r="BA47" s="762"/>
      <c r="BB47" s="638">
        <f>BB46*PrSettings!$F$9</f>
        <v>0</v>
      </c>
      <c r="BC47" s="638">
        <f>BC46*PrSettings!$F$4</f>
        <v>0</v>
      </c>
      <c r="BD47" s="638">
        <f>BD46*PrSettings!$F$5</f>
        <v>0</v>
      </c>
      <c r="BE47" s="638">
        <f>BE46*PrSettings!$F$6</f>
        <v>0</v>
      </c>
      <c r="BF47" s="638">
        <f>BF46*PrSettings!$F$7</f>
        <v>0</v>
      </c>
      <c r="BG47" s="639">
        <f>BG46*PrSettings!$F$8</f>
        <v>0</v>
      </c>
      <c r="BL47" s="760" t="str">
        <f>Sprache!$E$178</f>
        <v>Punkte:</v>
      </c>
      <c r="BM47" s="761"/>
      <c r="BN47" s="762"/>
      <c r="BO47" s="638">
        <f>BO46*PrSettings!$F$9</f>
        <v>0</v>
      </c>
      <c r="BP47" s="638">
        <f>BP46*PrSettings!$F$4</f>
        <v>0</v>
      </c>
      <c r="BQ47" s="638">
        <f>BQ46*PrSettings!$F$5</f>
        <v>0</v>
      </c>
      <c r="BR47" s="638">
        <f>BR46*PrSettings!$F$6</f>
        <v>0</v>
      </c>
      <c r="BS47" s="638">
        <f>BS46*PrSettings!$F$7</f>
        <v>0</v>
      </c>
      <c r="BT47" s="639">
        <f>BT46*PrSettings!$F$8</f>
        <v>0</v>
      </c>
      <c r="BY47" s="760" t="str">
        <f>Sprache!$E$178</f>
        <v>Punkte:</v>
      </c>
      <c r="BZ47" s="761"/>
      <c r="CA47" s="762"/>
      <c r="CB47" s="638">
        <f>CB46*PrSettings!$F$9</f>
        <v>0</v>
      </c>
      <c r="CC47" s="638">
        <f>CC46*PrSettings!$F$4</f>
        <v>0</v>
      </c>
      <c r="CD47" s="638">
        <f>CD46*PrSettings!$F$5</f>
        <v>0</v>
      </c>
      <c r="CE47" s="638">
        <f>CE46*PrSettings!$F$6</f>
        <v>0</v>
      </c>
      <c r="CF47" s="638">
        <f>CF46*PrSettings!$F$7</f>
        <v>0</v>
      </c>
      <c r="CG47" s="639">
        <f>CG46*PrSettings!$F$8</f>
        <v>0</v>
      </c>
      <c r="CL47" s="760" t="str">
        <f>Sprache!$E$178</f>
        <v>Punkte:</v>
      </c>
      <c r="CM47" s="761"/>
      <c r="CN47" s="762"/>
      <c r="CO47" s="638">
        <f>CO46*PrSettings!$F$9</f>
        <v>0</v>
      </c>
      <c r="CP47" s="638">
        <f>CP46*PrSettings!$F$4</f>
        <v>0</v>
      </c>
      <c r="CQ47" s="638">
        <f>CQ46*PrSettings!$F$5</f>
        <v>0</v>
      </c>
      <c r="CR47" s="638">
        <f>CR46*PrSettings!$F$6</f>
        <v>0</v>
      </c>
      <c r="CS47" s="638">
        <f>CS46*PrSettings!$F$7</f>
        <v>0</v>
      </c>
      <c r="CT47" s="639">
        <f>CT46*PrSettings!$F$8</f>
        <v>0</v>
      </c>
      <c r="CY47" s="760" t="str">
        <f>Sprache!$E$178</f>
        <v>Punkte:</v>
      </c>
      <c r="CZ47" s="761"/>
      <c r="DA47" s="762"/>
      <c r="DB47" s="638">
        <f>DB46*PrSettings!$F$9</f>
        <v>0</v>
      </c>
      <c r="DC47" s="638">
        <f>DC46*PrSettings!$F$4</f>
        <v>0</v>
      </c>
      <c r="DD47" s="638">
        <f>DD46*PrSettings!$F$5</f>
        <v>0</v>
      </c>
      <c r="DE47" s="638">
        <f>DE46*PrSettings!$F$6</f>
        <v>0</v>
      </c>
      <c r="DF47" s="638">
        <f>DF46*PrSettings!$F$7</f>
        <v>0</v>
      </c>
      <c r="DG47" s="639">
        <f>DG46*PrSettings!$F$8</f>
        <v>0</v>
      </c>
      <c r="DL47" s="760" t="str">
        <f>Sprache!$E$178</f>
        <v>Punkte:</v>
      </c>
      <c r="DM47" s="761"/>
      <c r="DN47" s="762"/>
      <c r="DO47" s="638">
        <f>DO46*PrSettings!$F$9</f>
        <v>0</v>
      </c>
      <c r="DP47" s="638">
        <f>DP46*PrSettings!$F$4</f>
        <v>0</v>
      </c>
      <c r="DQ47" s="638">
        <f>DQ46*PrSettings!$F$5</f>
        <v>0</v>
      </c>
      <c r="DR47" s="638">
        <f>DR46*PrSettings!$F$6</f>
        <v>0</v>
      </c>
      <c r="DS47" s="638">
        <f>DS46*PrSettings!$F$7</f>
        <v>0</v>
      </c>
      <c r="DT47" s="639">
        <f>DT46*PrSettings!$F$8</f>
        <v>0</v>
      </c>
      <c r="DY47" s="760" t="str">
        <f>Sprache!$E$178</f>
        <v>Punkte:</v>
      </c>
      <c r="DZ47" s="761"/>
      <c r="EA47" s="762"/>
      <c r="EB47" s="638">
        <f>EB46*PrSettings!$F$9</f>
        <v>0</v>
      </c>
      <c r="EC47" s="638">
        <f>EC46*PrSettings!$F$4</f>
        <v>0</v>
      </c>
      <c r="ED47" s="638">
        <f>ED46*PrSettings!$F$5</f>
        <v>0</v>
      </c>
      <c r="EE47" s="638">
        <f>EE46*PrSettings!$F$6</f>
        <v>0</v>
      </c>
      <c r="EF47" s="638">
        <f>EF46*PrSettings!$F$7</f>
        <v>0</v>
      </c>
      <c r="EG47" s="639">
        <f>EG46*PrSettings!$F$8</f>
        <v>0</v>
      </c>
      <c r="EL47" s="760" t="str">
        <f>Sprache!$E$178</f>
        <v>Punkte:</v>
      </c>
      <c r="EM47" s="761"/>
      <c r="EN47" s="762"/>
      <c r="EO47" s="638">
        <f>EO46*PrSettings!$F$9</f>
        <v>0</v>
      </c>
      <c r="EP47" s="638">
        <f>EP46*PrSettings!$F$4</f>
        <v>0</v>
      </c>
      <c r="EQ47" s="638">
        <f>EQ46*PrSettings!$F$5</f>
        <v>0</v>
      </c>
      <c r="ER47" s="638">
        <f>ER46*PrSettings!$F$6</f>
        <v>0</v>
      </c>
      <c r="ES47" s="638">
        <f>ES46*PrSettings!$F$7</f>
        <v>0</v>
      </c>
      <c r="ET47" s="639">
        <f>ET46*PrSettings!$F$8</f>
        <v>0</v>
      </c>
      <c r="EY47" s="760" t="str">
        <f>Sprache!$E$178</f>
        <v>Punkte:</v>
      </c>
      <c r="EZ47" s="761"/>
      <c r="FA47" s="762"/>
      <c r="FB47" s="638">
        <f>FB46*PrSettings!$F$9</f>
        <v>0</v>
      </c>
      <c r="FC47" s="638">
        <f>FC46*PrSettings!$F$4</f>
        <v>0</v>
      </c>
      <c r="FD47" s="638">
        <f>FD46*PrSettings!$F$5</f>
        <v>0</v>
      </c>
      <c r="FE47" s="638">
        <f>FE46*PrSettings!$F$6</f>
        <v>0</v>
      </c>
      <c r="FF47" s="638">
        <f>FF46*PrSettings!$F$7</f>
        <v>0</v>
      </c>
      <c r="FG47" s="639">
        <f>FG46*PrSettings!$F$8</f>
        <v>0</v>
      </c>
      <c r="FL47" s="760" t="str">
        <f>Sprache!$E$178</f>
        <v>Punkte:</v>
      </c>
      <c r="FM47" s="761"/>
      <c r="FN47" s="762"/>
      <c r="FO47" s="638">
        <f>FO46*PrSettings!$F$9</f>
        <v>0</v>
      </c>
      <c r="FP47" s="638">
        <f>FP46*PrSettings!$F$4</f>
        <v>0</v>
      </c>
      <c r="FQ47" s="638">
        <f>FQ46*PrSettings!$F$5</f>
        <v>0</v>
      </c>
      <c r="FR47" s="638">
        <f>FR46*PrSettings!$F$6</f>
        <v>0</v>
      </c>
      <c r="FS47" s="638">
        <f>FS46*PrSettings!$F$7</f>
        <v>0</v>
      </c>
      <c r="FT47" s="639">
        <f>FT46*PrSettings!$F$8</f>
        <v>0</v>
      </c>
      <c r="FY47" s="760" t="str">
        <f>Sprache!$E$178</f>
        <v>Punkte:</v>
      </c>
      <c r="FZ47" s="761"/>
      <c r="GA47" s="762"/>
      <c r="GB47" s="638">
        <f>GB46*PrSettings!$F$9</f>
        <v>0</v>
      </c>
      <c r="GC47" s="638">
        <f>GC46*PrSettings!$F$4</f>
        <v>0</v>
      </c>
      <c r="GD47" s="638">
        <f>GD46*PrSettings!$F$5</f>
        <v>0</v>
      </c>
      <c r="GE47" s="638">
        <f>GE46*PrSettings!$F$6</f>
        <v>0</v>
      </c>
      <c r="GF47" s="638">
        <f>GF46*PrSettings!$F$7</f>
        <v>0</v>
      </c>
      <c r="GG47" s="639">
        <f>GG46*PrSettings!$F$8</f>
        <v>0</v>
      </c>
      <c r="GL47" s="760" t="str">
        <f>Sprache!$E$178</f>
        <v>Punkte:</v>
      </c>
      <c r="GM47" s="761"/>
      <c r="GN47" s="762"/>
      <c r="GO47" s="638">
        <f>GO46*PrSettings!$F$9</f>
        <v>0</v>
      </c>
      <c r="GP47" s="638">
        <f>GP46*PrSettings!$F$4</f>
        <v>0</v>
      </c>
      <c r="GQ47" s="638">
        <f>GQ46*PrSettings!$F$5</f>
        <v>0</v>
      </c>
      <c r="GR47" s="638">
        <f>GR46*PrSettings!$F$6</f>
        <v>0</v>
      </c>
      <c r="GS47" s="638">
        <f>GS46*PrSettings!$F$7</f>
        <v>0</v>
      </c>
      <c r="GT47" s="639">
        <f>GT46*PrSettings!$F$8</f>
        <v>0</v>
      </c>
      <c r="GY47" s="760" t="str">
        <f>Sprache!$E$178</f>
        <v>Punkte:</v>
      </c>
      <c r="GZ47" s="761"/>
      <c r="HA47" s="762"/>
      <c r="HB47" s="638">
        <f>HB46*PrSettings!$F$9</f>
        <v>0</v>
      </c>
      <c r="HC47" s="638">
        <f>HC46*PrSettings!$F$4</f>
        <v>0</v>
      </c>
      <c r="HD47" s="638">
        <f>HD46*PrSettings!$F$5</f>
        <v>0</v>
      </c>
      <c r="HE47" s="638">
        <f>HE46*PrSettings!$F$6</f>
        <v>0</v>
      </c>
      <c r="HF47" s="638">
        <f>HF46*PrSettings!$F$7</f>
        <v>0</v>
      </c>
      <c r="HG47" s="639">
        <f>HG46*PrSettings!$F$8</f>
        <v>0</v>
      </c>
      <c r="HL47" s="760" t="str">
        <f>Sprache!$E$178</f>
        <v>Punkte:</v>
      </c>
      <c r="HM47" s="761"/>
      <c r="HN47" s="762"/>
      <c r="HO47" s="638">
        <f>HO46*PrSettings!$F$9</f>
        <v>0</v>
      </c>
      <c r="HP47" s="638">
        <f>HP46*PrSettings!$F$4</f>
        <v>0</v>
      </c>
      <c r="HQ47" s="638">
        <f>HQ46*PrSettings!$F$5</f>
        <v>0</v>
      </c>
      <c r="HR47" s="638">
        <f>HR46*PrSettings!$F$6</f>
        <v>0</v>
      </c>
      <c r="HS47" s="638">
        <f>HS46*PrSettings!$F$7</f>
        <v>0</v>
      </c>
      <c r="HT47" s="639">
        <f>HT46*PrSettings!$F$8</f>
        <v>0</v>
      </c>
      <c r="HY47" s="760" t="str">
        <f>Sprache!$E$178</f>
        <v>Punkte:</v>
      </c>
      <c r="HZ47" s="761"/>
      <c r="IA47" s="762"/>
      <c r="IB47" s="638">
        <f>IB46*PrSettings!$F$9</f>
        <v>0</v>
      </c>
      <c r="IC47" s="638">
        <f>IC46*PrSettings!$F$4</f>
        <v>0</v>
      </c>
      <c r="ID47" s="638">
        <f>ID46*PrSettings!$F$5</f>
        <v>0</v>
      </c>
      <c r="IE47" s="638">
        <f>IE46*PrSettings!$F$6</f>
        <v>0</v>
      </c>
      <c r="IF47" s="638">
        <f>IF46*PrSettings!$F$7</f>
        <v>0</v>
      </c>
      <c r="IG47" s="639">
        <f>IG46*PrSettings!$F$8</f>
        <v>0</v>
      </c>
      <c r="IL47" s="760" t="str">
        <f>Sprache!$E$178</f>
        <v>Punkte:</v>
      </c>
      <c r="IM47" s="761"/>
      <c r="IN47" s="762"/>
      <c r="IO47" s="638">
        <f>IO46*PrSettings!$F$9</f>
        <v>0</v>
      </c>
      <c r="IP47" s="638">
        <f>IP46*PrSettings!$F$4</f>
        <v>0</v>
      </c>
      <c r="IQ47" s="638">
        <f>IQ46*PrSettings!$F$5</f>
        <v>0</v>
      </c>
      <c r="IR47" s="638">
        <f>IR46*PrSettings!$F$6</f>
        <v>0</v>
      </c>
      <c r="IS47" s="638">
        <f>IS46*PrSettings!$F$7</f>
        <v>0</v>
      </c>
      <c r="IT47" s="639">
        <f>IT46*PrSettings!$F$8</f>
        <v>0</v>
      </c>
      <c r="IY47" s="760" t="str">
        <f>Sprache!$E$178</f>
        <v>Punkte:</v>
      </c>
      <c r="IZ47" s="761"/>
      <c r="JA47" s="762"/>
      <c r="JB47" s="638">
        <f>JB46*PrSettings!$F$9</f>
        <v>0</v>
      </c>
      <c r="JC47" s="638">
        <f>JC46*PrSettings!$F$4</f>
        <v>0</v>
      </c>
      <c r="JD47" s="638">
        <f>JD46*PrSettings!$F$5</f>
        <v>0</v>
      </c>
      <c r="JE47" s="638">
        <f>JE46*PrSettings!$F$6</f>
        <v>0</v>
      </c>
      <c r="JF47" s="638">
        <f>JF46*PrSettings!$F$7</f>
        <v>0</v>
      </c>
      <c r="JG47" s="639">
        <f>JG46*PrSettings!$F$8</f>
        <v>0</v>
      </c>
      <c r="JL47" s="760" t="str">
        <f>Sprache!$E$178</f>
        <v>Punkte:</v>
      </c>
      <c r="JM47" s="761"/>
      <c r="JN47" s="762"/>
      <c r="JO47" s="638">
        <f>JO46*PrSettings!$F$9</f>
        <v>0</v>
      </c>
      <c r="JP47" s="638">
        <f>JP46*PrSettings!$F$4</f>
        <v>0</v>
      </c>
      <c r="JQ47" s="638">
        <f>JQ46*PrSettings!$F$5</f>
        <v>0</v>
      </c>
      <c r="JR47" s="638">
        <f>JR46*PrSettings!$F$6</f>
        <v>0</v>
      </c>
      <c r="JS47" s="638">
        <f>JS46*PrSettings!$F$7</f>
        <v>0</v>
      </c>
      <c r="JT47" s="639">
        <f>JT46*PrSettings!$F$8</f>
        <v>0</v>
      </c>
      <c r="JY47" s="760" t="str">
        <f>Sprache!$E$178</f>
        <v>Punkte:</v>
      </c>
      <c r="JZ47" s="761"/>
      <c r="KA47" s="762"/>
      <c r="KB47" s="638">
        <f>KB46*PrSettings!$F$9</f>
        <v>0</v>
      </c>
      <c r="KC47" s="638">
        <f>KC46*PrSettings!$F$4</f>
        <v>0</v>
      </c>
      <c r="KD47" s="638">
        <f>KD46*PrSettings!$F$5</f>
        <v>0</v>
      </c>
      <c r="KE47" s="638">
        <f>KE46*PrSettings!$F$6</f>
        <v>0</v>
      </c>
      <c r="KF47" s="638">
        <f>KF46*PrSettings!$F$7</f>
        <v>0</v>
      </c>
      <c r="KG47" s="639">
        <f>KG46*PrSettings!$F$8</f>
        <v>0</v>
      </c>
      <c r="KL47" s="760" t="str">
        <f>Sprache!$E$178</f>
        <v>Punkte:</v>
      </c>
      <c r="KM47" s="761"/>
      <c r="KN47" s="762"/>
      <c r="KO47" s="638">
        <f>KO46*PrSettings!$F$9</f>
        <v>0</v>
      </c>
      <c r="KP47" s="638">
        <f>KP46*PrSettings!$F$4</f>
        <v>0</v>
      </c>
      <c r="KQ47" s="638">
        <f>KQ46*PrSettings!$F$5</f>
        <v>0</v>
      </c>
      <c r="KR47" s="638">
        <f>KR46*PrSettings!$F$6</f>
        <v>0</v>
      </c>
      <c r="KS47" s="638">
        <f>KS46*PrSettings!$F$7</f>
        <v>0</v>
      </c>
      <c r="KT47" s="639">
        <f>KT46*PrSettings!$F$8</f>
        <v>0</v>
      </c>
      <c r="KY47" s="760" t="str">
        <f>Sprache!$E$178</f>
        <v>Punkte:</v>
      </c>
      <c r="KZ47" s="761"/>
      <c r="LA47" s="762"/>
      <c r="LB47" s="638">
        <f>LB46*PrSettings!$F$9</f>
        <v>0</v>
      </c>
      <c r="LC47" s="638">
        <f>LC46*PrSettings!$F$4</f>
        <v>0</v>
      </c>
      <c r="LD47" s="638">
        <f>LD46*PrSettings!$F$5</f>
        <v>0</v>
      </c>
      <c r="LE47" s="638">
        <f>LE46*PrSettings!$F$6</f>
        <v>0</v>
      </c>
      <c r="LF47" s="638">
        <f>LF46*PrSettings!$F$7</f>
        <v>0</v>
      </c>
      <c r="LG47" s="639">
        <f>LG46*PrSettings!$F$8</f>
        <v>0</v>
      </c>
      <c r="LL47" s="760" t="str">
        <f>Sprache!$E$178</f>
        <v>Punkte:</v>
      </c>
      <c r="LM47" s="761"/>
      <c r="LN47" s="762"/>
      <c r="LO47" s="638">
        <f>LO46*PrSettings!$F$9</f>
        <v>0</v>
      </c>
      <c r="LP47" s="638">
        <f>LP46*PrSettings!$F$4</f>
        <v>0</v>
      </c>
      <c r="LQ47" s="638">
        <f>LQ46*PrSettings!$F$5</f>
        <v>0</v>
      </c>
      <c r="LR47" s="638">
        <f>LR46*PrSettings!$F$6</f>
        <v>0</v>
      </c>
      <c r="LS47" s="638">
        <f>LS46*PrSettings!$F$7</f>
        <v>0</v>
      </c>
      <c r="LT47" s="639">
        <f>LT46*PrSettings!$F$8</f>
        <v>0</v>
      </c>
      <c r="LY47" s="760" t="str">
        <f>Sprache!$E$178</f>
        <v>Punkte:</v>
      </c>
      <c r="LZ47" s="761"/>
      <c r="MA47" s="762"/>
      <c r="MB47" s="638">
        <f>MB46*PrSettings!$F$9</f>
        <v>0</v>
      </c>
      <c r="MC47" s="638">
        <f>MC46*PrSettings!$F$4</f>
        <v>0</v>
      </c>
      <c r="MD47" s="638">
        <f>MD46*PrSettings!$F$5</f>
        <v>0</v>
      </c>
      <c r="ME47" s="638">
        <f>ME46*PrSettings!$F$6</f>
        <v>0</v>
      </c>
      <c r="MF47" s="638">
        <f>MF46*PrSettings!$F$7</f>
        <v>0</v>
      </c>
      <c r="MG47" s="639">
        <f>MG46*PrSettings!$F$8</f>
        <v>0</v>
      </c>
    </row>
    <row r="48" spans="2:345" ht="22.5" customHeight="1" thickTop="1" thickBot="1" x14ac:dyDescent="0.3">
      <c r="L48" s="763" t="str">
        <f>Sprache!$E$179</f>
        <v>Summe:</v>
      </c>
      <c r="M48" s="764"/>
      <c r="N48" s="764"/>
      <c r="O48" s="755">
        <f>SUM(O47:T47)</f>
        <v>0</v>
      </c>
      <c r="P48" s="755"/>
      <c r="Q48" s="755"/>
      <c r="R48" s="755"/>
      <c r="S48" s="755"/>
      <c r="T48" s="756"/>
      <c r="Y48" s="763" t="str">
        <f>Sprache!$E$179</f>
        <v>Summe:</v>
      </c>
      <c r="Z48" s="764"/>
      <c r="AA48" s="764"/>
      <c r="AB48" s="755">
        <f>SUM(AB47:AG47)</f>
        <v>0</v>
      </c>
      <c r="AC48" s="755"/>
      <c r="AD48" s="755"/>
      <c r="AE48" s="755"/>
      <c r="AF48" s="755"/>
      <c r="AG48" s="756"/>
      <c r="AL48" s="763" t="str">
        <f>Sprache!$E$179</f>
        <v>Summe:</v>
      </c>
      <c r="AM48" s="764"/>
      <c r="AN48" s="764"/>
      <c r="AO48" s="755">
        <f>SUM(AO47:AT47)</f>
        <v>0</v>
      </c>
      <c r="AP48" s="755"/>
      <c r="AQ48" s="755"/>
      <c r="AR48" s="755"/>
      <c r="AS48" s="755"/>
      <c r="AT48" s="756"/>
      <c r="AY48" s="763" t="str">
        <f>Sprache!$E$179</f>
        <v>Summe:</v>
      </c>
      <c r="AZ48" s="764"/>
      <c r="BA48" s="764"/>
      <c r="BB48" s="755">
        <f>SUM(BB47:BG47)</f>
        <v>0</v>
      </c>
      <c r="BC48" s="755"/>
      <c r="BD48" s="755"/>
      <c r="BE48" s="755"/>
      <c r="BF48" s="755"/>
      <c r="BG48" s="756"/>
      <c r="BL48" s="763" t="str">
        <f>Sprache!$E$179</f>
        <v>Summe:</v>
      </c>
      <c r="BM48" s="764"/>
      <c r="BN48" s="764"/>
      <c r="BO48" s="755">
        <f>SUM(BO47:BT47)</f>
        <v>0</v>
      </c>
      <c r="BP48" s="755"/>
      <c r="BQ48" s="755"/>
      <c r="BR48" s="755"/>
      <c r="BS48" s="755"/>
      <c r="BT48" s="756"/>
      <c r="BY48" s="763" t="str">
        <f>Sprache!$E$179</f>
        <v>Summe:</v>
      </c>
      <c r="BZ48" s="764"/>
      <c r="CA48" s="764"/>
      <c r="CB48" s="755">
        <f>SUM(CB47:CG47)</f>
        <v>0</v>
      </c>
      <c r="CC48" s="755"/>
      <c r="CD48" s="755"/>
      <c r="CE48" s="755"/>
      <c r="CF48" s="755"/>
      <c r="CG48" s="756"/>
      <c r="CL48" s="763" t="str">
        <f>Sprache!$E$179</f>
        <v>Summe:</v>
      </c>
      <c r="CM48" s="764"/>
      <c r="CN48" s="764"/>
      <c r="CO48" s="755">
        <f>SUM(CO47:CT47)</f>
        <v>0</v>
      </c>
      <c r="CP48" s="755"/>
      <c r="CQ48" s="755"/>
      <c r="CR48" s="755"/>
      <c r="CS48" s="755"/>
      <c r="CT48" s="756"/>
      <c r="CY48" s="763" t="str">
        <f>Sprache!$E$179</f>
        <v>Summe:</v>
      </c>
      <c r="CZ48" s="764"/>
      <c r="DA48" s="764"/>
      <c r="DB48" s="755">
        <f>SUM(DB47:DG47)</f>
        <v>0</v>
      </c>
      <c r="DC48" s="755"/>
      <c r="DD48" s="755"/>
      <c r="DE48" s="755"/>
      <c r="DF48" s="755"/>
      <c r="DG48" s="756"/>
      <c r="DL48" s="763" t="str">
        <f>Sprache!$E$179</f>
        <v>Summe:</v>
      </c>
      <c r="DM48" s="764"/>
      <c r="DN48" s="764"/>
      <c r="DO48" s="755">
        <f>SUM(DO47:DT47)</f>
        <v>0</v>
      </c>
      <c r="DP48" s="755"/>
      <c r="DQ48" s="755"/>
      <c r="DR48" s="755"/>
      <c r="DS48" s="755"/>
      <c r="DT48" s="756"/>
      <c r="DY48" s="763" t="str">
        <f>Sprache!$E$179</f>
        <v>Summe:</v>
      </c>
      <c r="DZ48" s="764"/>
      <c r="EA48" s="764"/>
      <c r="EB48" s="755">
        <f>SUM(EB47:EG47)</f>
        <v>0</v>
      </c>
      <c r="EC48" s="755"/>
      <c r="ED48" s="755"/>
      <c r="EE48" s="755"/>
      <c r="EF48" s="755"/>
      <c r="EG48" s="756"/>
      <c r="EL48" s="763" t="str">
        <f>Sprache!$E$179</f>
        <v>Summe:</v>
      </c>
      <c r="EM48" s="764"/>
      <c r="EN48" s="764"/>
      <c r="EO48" s="755">
        <f>SUM(EO47:ET47)</f>
        <v>0</v>
      </c>
      <c r="EP48" s="755"/>
      <c r="EQ48" s="755"/>
      <c r="ER48" s="755"/>
      <c r="ES48" s="755"/>
      <c r="ET48" s="756"/>
      <c r="EY48" s="763" t="str">
        <f>Sprache!$E$179</f>
        <v>Summe:</v>
      </c>
      <c r="EZ48" s="764"/>
      <c r="FA48" s="764"/>
      <c r="FB48" s="755">
        <f>SUM(FB47:FG47)</f>
        <v>0</v>
      </c>
      <c r="FC48" s="755"/>
      <c r="FD48" s="755"/>
      <c r="FE48" s="755"/>
      <c r="FF48" s="755"/>
      <c r="FG48" s="756"/>
      <c r="FL48" s="763" t="str">
        <f>Sprache!$E$179</f>
        <v>Summe:</v>
      </c>
      <c r="FM48" s="764"/>
      <c r="FN48" s="764"/>
      <c r="FO48" s="755">
        <f>SUM(FO47:FT47)</f>
        <v>0</v>
      </c>
      <c r="FP48" s="755"/>
      <c r="FQ48" s="755"/>
      <c r="FR48" s="755"/>
      <c r="FS48" s="755"/>
      <c r="FT48" s="756"/>
      <c r="FY48" s="763" t="str">
        <f>Sprache!$E$179</f>
        <v>Summe:</v>
      </c>
      <c r="FZ48" s="764"/>
      <c r="GA48" s="764"/>
      <c r="GB48" s="755">
        <f>SUM(GB47:GG47)</f>
        <v>0</v>
      </c>
      <c r="GC48" s="755"/>
      <c r="GD48" s="755"/>
      <c r="GE48" s="755"/>
      <c r="GF48" s="755"/>
      <c r="GG48" s="756"/>
      <c r="GL48" s="763" t="str">
        <f>Sprache!$E$179</f>
        <v>Summe:</v>
      </c>
      <c r="GM48" s="764"/>
      <c r="GN48" s="764"/>
      <c r="GO48" s="755">
        <f>SUM(GO47:GT47)</f>
        <v>0</v>
      </c>
      <c r="GP48" s="755"/>
      <c r="GQ48" s="755"/>
      <c r="GR48" s="755"/>
      <c r="GS48" s="755"/>
      <c r="GT48" s="756"/>
      <c r="GY48" s="763" t="str">
        <f>Sprache!$E$179</f>
        <v>Summe:</v>
      </c>
      <c r="GZ48" s="764"/>
      <c r="HA48" s="764"/>
      <c r="HB48" s="755">
        <f>SUM(HB47:HG47)</f>
        <v>0</v>
      </c>
      <c r="HC48" s="755"/>
      <c r="HD48" s="755"/>
      <c r="HE48" s="755"/>
      <c r="HF48" s="755"/>
      <c r="HG48" s="756"/>
      <c r="HL48" s="763" t="str">
        <f>Sprache!$E$179</f>
        <v>Summe:</v>
      </c>
      <c r="HM48" s="764"/>
      <c r="HN48" s="764"/>
      <c r="HO48" s="755">
        <f>SUM(HO47:HT47)</f>
        <v>0</v>
      </c>
      <c r="HP48" s="755"/>
      <c r="HQ48" s="755"/>
      <c r="HR48" s="755"/>
      <c r="HS48" s="755"/>
      <c r="HT48" s="756"/>
      <c r="HY48" s="763" t="str">
        <f>Sprache!$E$179</f>
        <v>Summe:</v>
      </c>
      <c r="HZ48" s="764"/>
      <c r="IA48" s="764"/>
      <c r="IB48" s="755">
        <f>SUM(IB47:IG47)</f>
        <v>0</v>
      </c>
      <c r="IC48" s="755"/>
      <c r="ID48" s="755"/>
      <c r="IE48" s="755"/>
      <c r="IF48" s="755"/>
      <c r="IG48" s="756"/>
      <c r="IL48" s="763" t="str">
        <f>Sprache!$E$179</f>
        <v>Summe:</v>
      </c>
      <c r="IM48" s="764"/>
      <c r="IN48" s="764"/>
      <c r="IO48" s="755">
        <f>SUM(IO47:IT47)</f>
        <v>0</v>
      </c>
      <c r="IP48" s="755"/>
      <c r="IQ48" s="755"/>
      <c r="IR48" s="755"/>
      <c r="IS48" s="755"/>
      <c r="IT48" s="756"/>
      <c r="IY48" s="763" t="str">
        <f>Sprache!$E$179</f>
        <v>Summe:</v>
      </c>
      <c r="IZ48" s="764"/>
      <c r="JA48" s="764"/>
      <c r="JB48" s="755">
        <f>SUM(JB47:JG47)</f>
        <v>0</v>
      </c>
      <c r="JC48" s="755"/>
      <c r="JD48" s="755"/>
      <c r="JE48" s="755"/>
      <c r="JF48" s="755"/>
      <c r="JG48" s="756"/>
      <c r="JL48" s="763" t="str">
        <f>Sprache!$E$179</f>
        <v>Summe:</v>
      </c>
      <c r="JM48" s="764"/>
      <c r="JN48" s="764"/>
      <c r="JO48" s="755">
        <f>SUM(JO47:JT47)</f>
        <v>0</v>
      </c>
      <c r="JP48" s="755"/>
      <c r="JQ48" s="755"/>
      <c r="JR48" s="755"/>
      <c r="JS48" s="755"/>
      <c r="JT48" s="756"/>
      <c r="JY48" s="763" t="str">
        <f>Sprache!$E$179</f>
        <v>Summe:</v>
      </c>
      <c r="JZ48" s="764"/>
      <c r="KA48" s="764"/>
      <c r="KB48" s="755">
        <f>SUM(KB47:KG47)</f>
        <v>0</v>
      </c>
      <c r="KC48" s="755"/>
      <c r="KD48" s="755"/>
      <c r="KE48" s="755"/>
      <c r="KF48" s="755"/>
      <c r="KG48" s="756"/>
      <c r="KL48" s="763" t="str">
        <f>Sprache!$E$179</f>
        <v>Summe:</v>
      </c>
      <c r="KM48" s="764"/>
      <c r="KN48" s="764"/>
      <c r="KO48" s="755">
        <f>SUM(KO47:KT47)</f>
        <v>0</v>
      </c>
      <c r="KP48" s="755"/>
      <c r="KQ48" s="755"/>
      <c r="KR48" s="755"/>
      <c r="KS48" s="755"/>
      <c r="KT48" s="756"/>
      <c r="KY48" s="763" t="str">
        <f>Sprache!$E$179</f>
        <v>Summe:</v>
      </c>
      <c r="KZ48" s="764"/>
      <c r="LA48" s="764"/>
      <c r="LB48" s="755">
        <f>SUM(LB47:LG47)</f>
        <v>0</v>
      </c>
      <c r="LC48" s="755"/>
      <c r="LD48" s="755"/>
      <c r="LE48" s="755"/>
      <c r="LF48" s="755"/>
      <c r="LG48" s="756"/>
      <c r="LL48" s="763" t="str">
        <f>Sprache!$E$179</f>
        <v>Summe:</v>
      </c>
      <c r="LM48" s="764"/>
      <c r="LN48" s="764"/>
      <c r="LO48" s="755">
        <f>SUM(LO47:LT47)</f>
        <v>0</v>
      </c>
      <c r="LP48" s="755"/>
      <c r="LQ48" s="755"/>
      <c r="LR48" s="755"/>
      <c r="LS48" s="755"/>
      <c r="LT48" s="756"/>
      <c r="LY48" s="763" t="str">
        <f>Sprache!$E$179</f>
        <v>Summe:</v>
      </c>
      <c r="LZ48" s="764"/>
      <c r="MA48" s="764"/>
      <c r="MB48" s="755">
        <f>SUM(MB47:MG47)</f>
        <v>0</v>
      </c>
      <c r="MC48" s="755"/>
      <c r="MD48" s="755"/>
      <c r="ME48" s="755"/>
      <c r="MF48" s="755"/>
      <c r="MG48" s="756"/>
    </row>
    <row r="49" spans="2:8" ht="15.75" thickTop="1" x14ac:dyDescent="0.25"/>
    <row r="50" spans="2:8" ht="15.75" thickBot="1" x14ac:dyDescent="0.3">
      <c r="B50" s="771" t="str">
        <f>Sprache!$E$191</f>
        <v>Hinweis</v>
      </c>
      <c r="C50" s="771"/>
      <c r="D50" s="771"/>
      <c r="E50" s="771"/>
      <c r="F50" s="771"/>
      <c r="G50" s="771"/>
      <c r="H50" s="771"/>
    </row>
    <row r="51" spans="2:8" ht="15.75" thickTop="1" x14ac:dyDescent="0.25">
      <c r="B51" s="772" t="str">
        <f>Sprache!$E$200</f>
        <v>Um zum Beispiel zehn weitere Personen hinzuzufügen, selektiere die Spalten HI bis MG und kopiere sie nach rechts. Fertig. (Blattschutz entfernen!)</v>
      </c>
      <c r="C51" s="773"/>
      <c r="D51" s="773"/>
      <c r="E51" s="773"/>
      <c r="F51" s="773"/>
      <c r="G51" s="773"/>
      <c r="H51" s="774"/>
    </row>
    <row r="52" spans="2:8" x14ac:dyDescent="0.25">
      <c r="B52" s="775"/>
      <c r="C52" s="776"/>
      <c r="D52" s="776"/>
      <c r="E52" s="776"/>
      <c r="F52" s="776"/>
      <c r="G52" s="776"/>
      <c r="H52" s="777"/>
    </row>
    <row r="53" spans="2:8" x14ac:dyDescent="0.25">
      <c r="B53" s="775"/>
      <c r="C53" s="776"/>
      <c r="D53" s="776"/>
      <c r="E53" s="776"/>
      <c r="F53" s="776"/>
      <c r="G53" s="776"/>
      <c r="H53" s="777"/>
    </row>
    <row r="54" spans="2:8" x14ac:dyDescent="0.25">
      <c r="B54" s="775" t="str">
        <f>Sprache!$E$201</f>
        <v>Um die Teams in der KO-Runde vorherzusagen, gib in den gelben Feldern die Nummern der Teams ein.</v>
      </c>
      <c r="C54" s="776"/>
      <c r="D54" s="776"/>
      <c r="E54" s="776"/>
      <c r="F54" s="776"/>
      <c r="G54" s="776"/>
      <c r="H54" s="777"/>
    </row>
    <row r="55" spans="2:8" x14ac:dyDescent="0.25">
      <c r="B55" s="775"/>
      <c r="C55" s="776"/>
      <c r="D55" s="776"/>
      <c r="E55" s="776"/>
      <c r="F55" s="776"/>
      <c r="G55" s="776"/>
      <c r="H55" s="777"/>
    </row>
    <row r="56" spans="2:8" x14ac:dyDescent="0.25">
      <c r="B56" s="775"/>
      <c r="C56" s="776"/>
      <c r="D56" s="776"/>
      <c r="E56" s="776"/>
      <c r="F56" s="776"/>
      <c r="G56" s="776"/>
      <c r="H56" s="777"/>
    </row>
    <row r="57" spans="2:8" x14ac:dyDescent="0.25">
      <c r="B57" s="775" t="str">
        <f>Sprache!$E$202</f>
        <v>Auf dem Tabellenblatt 'PrSettings' können die Faktoren für die einzelnen Kategorien und weitere Voreinstellungen gewählt werden.</v>
      </c>
      <c r="C57" s="776"/>
      <c r="D57" s="776"/>
      <c r="E57" s="776"/>
      <c r="F57" s="776"/>
      <c r="G57" s="776"/>
      <c r="H57" s="777"/>
    </row>
    <row r="58" spans="2:8" x14ac:dyDescent="0.25">
      <c r="B58" s="775"/>
      <c r="C58" s="776"/>
      <c r="D58" s="776"/>
      <c r="E58" s="776"/>
      <c r="F58" s="776"/>
      <c r="G58" s="776"/>
      <c r="H58" s="777"/>
    </row>
    <row r="59" spans="2:8" ht="15.75" thickBot="1" x14ac:dyDescent="0.3">
      <c r="B59" s="778"/>
      <c r="C59" s="779"/>
      <c r="D59" s="779"/>
      <c r="E59" s="779"/>
      <c r="F59" s="779"/>
      <c r="G59" s="779"/>
      <c r="H59" s="780"/>
    </row>
    <row r="60" spans="2:8" ht="15.75" thickTop="1" x14ac:dyDescent="0.25"/>
  </sheetData>
  <sheetProtection sheet="1" objects="1" scenarios="1" selectLockedCells="1"/>
  <mergeCells count="189">
    <mergeCell ref="B50:H50"/>
    <mergeCell ref="B51:H53"/>
    <mergeCell ref="B54:H56"/>
    <mergeCell ref="B57:H59"/>
    <mergeCell ref="B1:G1"/>
    <mergeCell ref="B3:G3"/>
    <mergeCell ref="F4:G4"/>
    <mergeCell ref="L48:N48"/>
    <mergeCell ref="O48:T48"/>
    <mergeCell ref="V2:AG2"/>
    <mergeCell ref="V3:AG3"/>
    <mergeCell ref="Z4:AA4"/>
    <mergeCell ref="Y46:AA46"/>
    <mergeCell ref="Y47:AA47"/>
    <mergeCell ref="Y48:AA48"/>
    <mergeCell ref="AB48:AG48"/>
    <mergeCell ref="I2:T2"/>
    <mergeCell ref="I3:T3"/>
    <mergeCell ref="M4:N4"/>
    <mergeCell ref="L46:N46"/>
    <mergeCell ref="L47:N47"/>
    <mergeCell ref="AL46:AN46"/>
    <mergeCell ref="AY46:BA46"/>
    <mergeCell ref="AL47:AN47"/>
    <mergeCell ref="AY47:BA47"/>
    <mergeCell ref="AL48:AN48"/>
    <mergeCell ref="AO48:AT48"/>
    <mergeCell ref="AY48:BA48"/>
    <mergeCell ref="AI2:AT2"/>
    <mergeCell ref="AV2:BG2"/>
    <mergeCell ref="AI3:AT3"/>
    <mergeCell ref="AV3:BG3"/>
    <mergeCell ref="AM4:AN4"/>
    <mergeCell ref="AZ4:BA4"/>
    <mergeCell ref="BB48:BG48"/>
    <mergeCell ref="BI2:BT2"/>
    <mergeCell ref="BV2:CG2"/>
    <mergeCell ref="CI2:CT2"/>
    <mergeCell ref="CV2:DG2"/>
    <mergeCell ref="BI3:BT3"/>
    <mergeCell ref="BV3:CG3"/>
    <mergeCell ref="CI3:CT3"/>
    <mergeCell ref="CV3:DG3"/>
    <mergeCell ref="BM4:BN4"/>
    <mergeCell ref="BZ4:CA4"/>
    <mergeCell ref="CM4:CN4"/>
    <mergeCell ref="CZ4:DA4"/>
    <mergeCell ref="BL46:BN46"/>
    <mergeCell ref="BY46:CA46"/>
    <mergeCell ref="CL46:CN46"/>
    <mergeCell ref="BL48:BN48"/>
    <mergeCell ref="BO48:BT48"/>
    <mergeCell ref="BY48:CA48"/>
    <mergeCell ref="CB48:CG48"/>
    <mergeCell ref="CL48:CN48"/>
    <mergeCell ref="CY46:DA46"/>
    <mergeCell ref="BL47:BN47"/>
    <mergeCell ref="BY47:CA47"/>
    <mergeCell ref="CL47:CN47"/>
    <mergeCell ref="CY47:DA47"/>
    <mergeCell ref="CO48:CT48"/>
    <mergeCell ref="CY48:DA48"/>
    <mergeCell ref="DB48:DG48"/>
    <mergeCell ref="DI2:DT2"/>
    <mergeCell ref="DV2:EG2"/>
    <mergeCell ref="DM4:DN4"/>
    <mergeCell ref="DZ4:EA4"/>
    <mergeCell ref="DL47:DN47"/>
    <mergeCell ref="DY47:EA47"/>
    <mergeCell ref="DI3:DT3"/>
    <mergeCell ref="DV3:EG3"/>
    <mergeCell ref="EI3:ET3"/>
    <mergeCell ref="EV3:FG3"/>
    <mergeCell ref="FI3:FT3"/>
    <mergeCell ref="FV3:GG3"/>
    <mergeCell ref="GI3:GT3"/>
    <mergeCell ref="GV3:HG3"/>
    <mergeCell ref="EI2:ET2"/>
    <mergeCell ref="EV2:FG2"/>
    <mergeCell ref="FI2:FT2"/>
    <mergeCell ref="FV2:GG2"/>
    <mergeCell ref="GI2:GT2"/>
    <mergeCell ref="GZ4:HA4"/>
    <mergeCell ref="DL46:DN46"/>
    <mergeCell ref="DY46:EA46"/>
    <mergeCell ref="EL46:EN46"/>
    <mergeCell ref="EY46:FA46"/>
    <mergeCell ref="FL46:FN46"/>
    <mergeCell ref="FY46:GA46"/>
    <mergeCell ref="GL46:GN46"/>
    <mergeCell ref="GY46:HA46"/>
    <mergeCell ref="EM4:EN4"/>
    <mergeCell ref="EZ4:FA4"/>
    <mergeCell ref="FM4:FN4"/>
    <mergeCell ref="FZ4:GA4"/>
    <mergeCell ref="GM4:GN4"/>
    <mergeCell ref="GY47:HA47"/>
    <mergeCell ref="DL48:DN48"/>
    <mergeCell ref="DO48:DT48"/>
    <mergeCell ref="DY48:EA48"/>
    <mergeCell ref="EB48:EG48"/>
    <mergeCell ref="EL48:EN48"/>
    <mergeCell ref="EO48:ET48"/>
    <mergeCell ref="EY48:FA48"/>
    <mergeCell ref="FB48:FG48"/>
    <mergeCell ref="FL48:FN48"/>
    <mergeCell ref="FO48:FT48"/>
    <mergeCell ref="FY48:GA48"/>
    <mergeCell ref="GB48:GG48"/>
    <mergeCell ref="GL48:GN48"/>
    <mergeCell ref="GO48:GT48"/>
    <mergeCell ref="GY48:HA48"/>
    <mergeCell ref="EL47:EN47"/>
    <mergeCell ref="EY47:FA47"/>
    <mergeCell ref="FL47:FN47"/>
    <mergeCell ref="FY47:GA47"/>
    <mergeCell ref="GL47:GN47"/>
    <mergeCell ref="HB48:HG48"/>
    <mergeCell ref="HI2:HT2"/>
    <mergeCell ref="HV2:IG2"/>
    <mergeCell ref="II2:IT2"/>
    <mergeCell ref="IV2:JG2"/>
    <mergeCell ref="HM4:HN4"/>
    <mergeCell ref="HZ4:IA4"/>
    <mergeCell ref="IM4:IN4"/>
    <mergeCell ref="IZ4:JA4"/>
    <mergeCell ref="HL47:HN47"/>
    <mergeCell ref="HY47:IA47"/>
    <mergeCell ref="IL47:IN47"/>
    <mergeCell ref="IY47:JA47"/>
    <mergeCell ref="GV2:HG2"/>
    <mergeCell ref="HL46:HN46"/>
    <mergeCell ref="HY46:IA46"/>
    <mergeCell ref="IL46:IN46"/>
    <mergeCell ref="IY46:JA46"/>
    <mergeCell ref="HL48:HN48"/>
    <mergeCell ref="HO48:HT48"/>
    <mergeCell ref="HY48:IA48"/>
    <mergeCell ref="IB48:IG48"/>
    <mergeCell ref="IL48:IN48"/>
    <mergeCell ref="IO48:IT48"/>
    <mergeCell ref="JI2:JT2"/>
    <mergeCell ref="JV2:KG2"/>
    <mergeCell ref="KI2:KT2"/>
    <mergeCell ref="KV2:LG2"/>
    <mergeCell ref="HI3:HT3"/>
    <mergeCell ref="HV3:IG3"/>
    <mergeCell ref="II3:IT3"/>
    <mergeCell ref="IV3:JG3"/>
    <mergeCell ref="JI3:JT3"/>
    <mergeCell ref="JV3:KG3"/>
    <mergeCell ref="KI3:KT3"/>
    <mergeCell ref="KV3:LG3"/>
    <mergeCell ref="IY48:JA48"/>
    <mergeCell ref="JB48:JG48"/>
    <mergeCell ref="JL48:JN48"/>
    <mergeCell ref="KL48:KN48"/>
    <mergeCell ref="KO48:KT48"/>
    <mergeCell ref="KY48:LA48"/>
    <mergeCell ref="LB48:LG48"/>
    <mergeCell ref="LI2:LT2"/>
    <mergeCell ref="LL46:LN46"/>
    <mergeCell ref="JL47:JN47"/>
    <mergeCell ref="JY47:KA47"/>
    <mergeCell ref="KL47:KN47"/>
    <mergeCell ref="KY47:LA47"/>
    <mergeCell ref="JO48:JT48"/>
    <mergeCell ref="JY48:KA48"/>
    <mergeCell ref="KB48:KG48"/>
    <mergeCell ref="JM4:JN4"/>
    <mergeCell ref="JZ4:KA4"/>
    <mergeCell ref="KM4:KN4"/>
    <mergeCell ref="KZ4:LA4"/>
    <mergeCell ref="JL46:JN46"/>
    <mergeCell ref="JY46:KA46"/>
    <mergeCell ref="KL46:KN46"/>
    <mergeCell ref="KY46:LA46"/>
    <mergeCell ref="MB48:MG48"/>
    <mergeCell ref="LY46:MA46"/>
    <mergeCell ref="LL47:LN47"/>
    <mergeCell ref="LY47:MA47"/>
    <mergeCell ref="LL48:LN48"/>
    <mergeCell ref="LO48:LT48"/>
    <mergeCell ref="LY48:MA48"/>
    <mergeCell ref="LV2:MG2"/>
    <mergeCell ref="LI3:LT3"/>
    <mergeCell ref="LV3:MG3"/>
    <mergeCell ref="LM4:LN4"/>
    <mergeCell ref="LZ4:MA4"/>
  </mergeCells>
  <conditionalFormatting sqref="J34:J37 J39:J40 J42">
    <cfRule type="expression" dxfId="241" priority="128">
      <formula>Q34&gt;1</formula>
    </cfRule>
  </conditionalFormatting>
  <conditionalFormatting sqref="L34:L37 L39:L40 L42">
    <cfRule type="expression" dxfId="240" priority="127">
      <formula>R34&gt;1</formula>
    </cfRule>
  </conditionalFormatting>
  <conditionalFormatting sqref="AJ34:AJ37 AJ39:AJ40">
    <cfRule type="expression" dxfId="239" priority="126">
      <formula>AQ34&gt;1</formula>
    </cfRule>
  </conditionalFormatting>
  <conditionalFormatting sqref="AL34:AL37 AL39:AL40">
    <cfRule type="expression" dxfId="238" priority="125">
      <formula>AR34&gt;1</formula>
    </cfRule>
  </conditionalFormatting>
  <conditionalFormatting sqref="BJ34:BJ37 BJ39:BJ40">
    <cfRule type="expression" dxfId="237" priority="124">
      <formula>BQ34&gt;1</formula>
    </cfRule>
  </conditionalFormatting>
  <conditionalFormatting sqref="BL34:BL37 BL39:BL40">
    <cfRule type="expression" dxfId="236" priority="123">
      <formula>BR34&gt;1</formula>
    </cfRule>
  </conditionalFormatting>
  <conditionalFormatting sqref="CJ34:CJ37 CJ39:CJ40">
    <cfRule type="expression" dxfId="235" priority="122">
      <formula>CQ34&gt;1</formula>
    </cfRule>
  </conditionalFormatting>
  <conditionalFormatting sqref="CL34:CL37 CL39:CL40">
    <cfRule type="expression" dxfId="234" priority="121">
      <formula>CR34&gt;1</formula>
    </cfRule>
  </conditionalFormatting>
  <conditionalFormatting sqref="DJ34:DJ37 DJ39:DJ40">
    <cfRule type="expression" dxfId="233" priority="120">
      <formula>DQ34&gt;1</formula>
    </cfRule>
  </conditionalFormatting>
  <conditionalFormatting sqref="DL34:DL37 DL39:DL40">
    <cfRule type="expression" dxfId="232" priority="119">
      <formula>DR34&gt;1</formula>
    </cfRule>
  </conditionalFormatting>
  <conditionalFormatting sqref="EJ34:EJ37 EJ39:EJ40">
    <cfRule type="expression" dxfId="231" priority="118">
      <formula>EQ34&gt;1</formula>
    </cfRule>
  </conditionalFormatting>
  <conditionalFormatting sqref="EL34:EL37 EL39:EL40">
    <cfRule type="expression" dxfId="230" priority="117">
      <formula>ER34&gt;1</formula>
    </cfRule>
  </conditionalFormatting>
  <conditionalFormatting sqref="FJ34:FJ37 FJ39:FJ40">
    <cfRule type="expression" dxfId="229" priority="116">
      <formula>FQ34&gt;1</formula>
    </cfRule>
  </conditionalFormatting>
  <conditionalFormatting sqref="FL34:FL37 FL39:FL40">
    <cfRule type="expression" dxfId="228" priority="115">
      <formula>FR34&gt;1</formula>
    </cfRule>
  </conditionalFormatting>
  <conditionalFormatting sqref="GJ34:GJ37 GJ39:GJ40">
    <cfRule type="expression" dxfId="227" priority="114">
      <formula>GQ34&gt;1</formula>
    </cfRule>
  </conditionalFormatting>
  <conditionalFormatting sqref="GL34:GL37 GL39:GL40">
    <cfRule type="expression" dxfId="226" priority="113">
      <formula>GR34&gt;1</formula>
    </cfRule>
  </conditionalFormatting>
  <conditionalFormatting sqref="HJ34:HJ37 HJ39:HJ40">
    <cfRule type="expression" dxfId="225" priority="112">
      <formula>HQ34&gt;1</formula>
    </cfRule>
  </conditionalFormatting>
  <conditionalFormatting sqref="HL34:HL37 HL39:HL40">
    <cfRule type="expression" dxfId="224" priority="111">
      <formula>HR34&gt;1</formula>
    </cfRule>
  </conditionalFormatting>
  <conditionalFormatting sqref="IJ34:IJ37 IJ39:IJ40">
    <cfRule type="expression" dxfId="223" priority="110">
      <formula>IQ34&gt;1</formula>
    </cfRule>
  </conditionalFormatting>
  <conditionalFormatting sqref="IL34:IL37 IL39:IL40">
    <cfRule type="expression" dxfId="222" priority="109">
      <formula>IR34&gt;1</formula>
    </cfRule>
  </conditionalFormatting>
  <conditionalFormatting sqref="JJ34:JJ37 JJ39:JJ40">
    <cfRule type="expression" dxfId="221" priority="108">
      <formula>JQ34&gt;1</formula>
    </cfRule>
  </conditionalFormatting>
  <conditionalFormatting sqref="JL34:JL37 JL39:JL40">
    <cfRule type="expression" dxfId="220" priority="107">
      <formula>JR34&gt;1</formula>
    </cfRule>
  </conditionalFormatting>
  <conditionalFormatting sqref="KJ34:KJ37 KJ39:KJ40">
    <cfRule type="expression" dxfId="219" priority="106">
      <formula>KQ34&gt;1</formula>
    </cfRule>
  </conditionalFormatting>
  <conditionalFormatting sqref="KL34:KL37 KL39:KL40">
    <cfRule type="expression" dxfId="218" priority="105">
      <formula>KR34&gt;1</formula>
    </cfRule>
  </conditionalFormatting>
  <conditionalFormatting sqref="LJ34:LJ37 LJ39:LJ40">
    <cfRule type="expression" dxfId="217" priority="104">
      <formula>LQ34&gt;1</formula>
    </cfRule>
  </conditionalFormatting>
  <conditionalFormatting sqref="LL34:LL37 LL39:LL40">
    <cfRule type="expression" dxfId="216" priority="103">
      <formula>LR34&gt;1</formula>
    </cfRule>
  </conditionalFormatting>
  <conditionalFormatting sqref="J42">
    <cfRule type="expression" dxfId="215" priority="102">
      <formula>Q42&gt;1</formula>
    </cfRule>
  </conditionalFormatting>
  <conditionalFormatting sqref="L42">
    <cfRule type="expression" dxfId="214" priority="101">
      <formula>R42&gt;1</formula>
    </cfRule>
  </conditionalFormatting>
  <conditionalFormatting sqref="W42">
    <cfRule type="expression" dxfId="213" priority="100">
      <formula>AD42&gt;1</formula>
    </cfRule>
  </conditionalFormatting>
  <conditionalFormatting sqref="Y42">
    <cfRule type="expression" dxfId="212" priority="99">
      <formula>AE42&gt;1</formula>
    </cfRule>
  </conditionalFormatting>
  <conditionalFormatting sqref="W42">
    <cfRule type="expression" dxfId="211" priority="98">
      <formula>AD42&gt;1</formula>
    </cfRule>
  </conditionalFormatting>
  <conditionalFormatting sqref="Y42">
    <cfRule type="expression" dxfId="210" priority="97">
      <formula>AE42&gt;1</formula>
    </cfRule>
  </conditionalFormatting>
  <conditionalFormatting sqref="AJ42">
    <cfRule type="expression" dxfId="209" priority="96">
      <formula>AQ42&gt;1</formula>
    </cfRule>
  </conditionalFormatting>
  <conditionalFormatting sqref="AL42">
    <cfRule type="expression" dxfId="208" priority="95">
      <formula>AR42&gt;1</formula>
    </cfRule>
  </conditionalFormatting>
  <conditionalFormatting sqref="AJ42">
    <cfRule type="expression" dxfId="207" priority="94">
      <formula>AQ42&gt;1</formula>
    </cfRule>
  </conditionalFormatting>
  <conditionalFormatting sqref="AL42">
    <cfRule type="expression" dxfId="206" priority="93">
      <formula>AR42&gt;1</formula>
    </cfRule>
  </conditionalFormatting>
  <conditionalFormatting sqref="AW42">
    <cfRule type="expression" dxfId="205" priority="92">
      <formula>BD42&gt;1</formula>
    </cfRule>
  </conditionalFormatting>
  <conditionalFormatting sqref="AY42">
    <cfRule type="expression" dxfId="204" priority="91">
      <formula>BE42&gt;1</formula>
    </cfRule>
  </conditionalFormatting>
  <conditionalFormatting sqref="AW42">
    <cfRule type="expression" dxfId="203" priority="90">
      <formula>BD42&gt;1</formula>
    </cfRule>
  </conditionalFormatting>
  <conditionalFormatting sqref="AY42">
    <cfRule type="expression" dxfId="202" priority="89">
      <formula>BE42&gt;1</formula>
    </cfRule>
  </conditionalFormatting>
  <conditionalFormatting sqref="BJ42">
    <cfRule type="expression" dxfId="201" priority="88">
      <formula>BQ42&gt;1</formula>
    </cfRule>
  </conditionalFormatting>
  <conditionalFormatting sqref="BL42">
    <cfRule type="expression" dxfId="200" priority="87">
      <formula>BR42&gt;1</formula>
    </cfRule>
  </conditionalFormatting>
  <conditionalFormatting sqref="BJ42">
    <cfRule type="expression" dxfId="199" priority="86">
      <formula>BQ42&gt;1</formula>
    </cfRule>
  </conditionalFormatting>
  <conditionalFormatting sqref="BL42">
    <cfRule type="expression" dxfId="198" priority="85">
      <formula>BR42&gt;1</formula>
    </cfRule>
  </conditionalFormatting>
  <conditionalFormatting sqref="BW42">
    <cfRule type="expression" dxfId="197" priority="84">
      <formula>CD42&gt;1</formula>
    </cfRule>
  </conditionalFormatting>
  <conditionalFormatting sqref="BY42">
    <cfRule type="expression" dxfId="196" priority="83">
      <formula>CE42&gt;1</formula>
    </cfRule>
  </conditionalFormatting>
  <conditionalFormatting sqref="BW42">
    <cfRule type="expression" dxfId="195" priority="82">
      <formula>CD42&gt;1</formula>
    </cfRule>
  </conditionalFormatting>
  <conditionalFormatting sqref="BY42">
    <cfRule type="expression" dxfId="194" priority="81">
      <formula>CE42&gt;1</formula>
    </cfRule>
  </conditionalFormatting>
  <conditionalFormatting sqref="CJ42">
    <cfRule type="expression" dxfId="193" priority="80">
      <formula>CQ42&gt;1</formula>
    </cfRule>
  </conditionalFormatting>
  <conditionalFormatting sqref="CL42">
    <cfRule type="expression" dxfId="192" priority="79">
      <formula>CR42&gt;1</formula>
    </cfRule>
  </conditionalFormatting>
  <conditionalFormatting sqref="CJ42">
    <cfRule type="expression" dxfId="191" priority="78">
      <formula>CQ42&gt;1</formula>
    </cfRule>
  </conditionalFormatting>
  <conditionalFormatting sqref="CL42">
    <cfRule type="expression" dxfId="190" priority="77">
      <formula>CR42&gt;1</formula>
    </cfRule>
  </conditionalFormatting>
  <conditionalFormatting sqref="CW42">
    <cfRule type="expression" dxfId="189" priority="76">
      <formula>DD42&gt;1</formula>
    </cfRule>
  </conditionalFormatting>
  <conditionalFormatting sqref="CY42">
    <cfRule type="expression" dxfId="188" priority="75">
      <formula>DE42&gt;1</formula>
    </cfRule>
  </conditionalFormatting>
  <conditionalFormatting sqref="CW42">
    <cfRule type="expression" dxfId="187" priority="74">
      <formula>DD42&gt;1</formula>
    </cfRule>
  </conditionalFormatting>
  <conditionalFormatting sqref="CY42">
    <cfRule type="expression" dxfId="186" priority="73">
      <formula>DE42&gt;1</formula>
    </cfRule>
  </conditionalFormatting>
  <conditionalFormatting sqref="DJ42">
    <cfRule type="expression" dxfId="185" priority="72">
      <formula>DQ42&gt;1</formula>
    </cfRule>
  </conditionalFormatting>
  <conditionalFormatting sqref="DL42">
    <cfRule type="expression" dxfId="184" priority="71">
      <formula>DR42&gt;1</formula>
    </cfRule>
  </conditionalFormatting>
  <conditionalFormatting sqref="DJ42">
    <cfRule type="expression" dxfId="183" priority="70">
      <formula>DQ42&gt;1</formula>
    </cfRule>
  </conditionalFormatting>
  <conditionalFormatting sqref="DL42">
    <cfRule type="expression" dxfId="182" priority="69">
      <formula>DR42&gt;1</formula>
    </cfRule>
  </conditionalFormatting>
  <conditionalFormatting sqref="DW42">
    <cfRule type="expression" dxfId="181" priority="68">
      <formula>ED42&gt;1</formula>
    </cfRule>
  </conditionalFormatting>
  <conditionalFormatting sqref="DY42">
    <cfRule type="expression" dxfId="180" priority="67">
      <formula>EE42&gt;1</formula>
    </cfRule>
  </conditionalFormatting>
  <conditionalFormatting sqref="DW42">
    <cfRule type="expression" dxfId="179" priority="66">
      <formula>ED42&gt;1</formula>
    </cfRule>
  </conditionalFormatting>
  <conditionalFormatting sqref="DY42">
    <cfRule type="expression" dxfId="178" priority="65">
      <formula>EE42&gt;1</formula>
    </cfRule>
  </conditionalFormatting>
  <conditionalFormatting sqref="EJ42">
    <cfRule type="expression" dxfId="177" priority="64">
      <formula>EQ42&gt;1</formula>
    </cfRule>
  </conditionalFormatting>
  <conditionalFormatting sqref="EL42">
    <cfRule type="expression" dxfId="176" priority="63">
      <formula>ER42&gt;1</formula>
    </cfRule>
  </conditionalFormatting>
  <conditionalFormatting sqref="EJ42">
    <cfRule type="expression" dxfId="175" priority="62">
      <formula>EQ42&gt;1</formula>
    </cfRule>
  </conditionalFormatting>
  <conditionalFormatting sqref="EL42">
    <cfRule type="expression" dxfId="174" priority="61">
      <formula>ER42&gt;1</formula>
    </cfRule>
  </conditionalFormatting>
  <conditionalFormatting sqref="EW42">
    <cfRule type="expression" dxfId="173" priority="60">
      <formula>FD42&gt;1</formula>
    </cfRule>
  </conditionalFormatting>
  <conditionalFormatting sqref="EY42">
    <cfRule type="expression" dxfId="172" priority="59">
      <formula>FE42&gt;1</formula>
    </cfRule>
  </conditionalFormatting>
  <conditionalFormatting sqref="EW42">
    <cfRule type="expression" dxfId="171" priority="58">
      <formula>FD42&gt;1</formula>
    </cfRule>
  </conditionalFormatting>
  <conditionalFormatting sqref="EY42">
    <cfRule type="expression" dxfId="170" priority="57">
      <formula>FE42&gt;1</formula>
    </cfRule>
  </conditionalFormatting>
  <conditionalFormatting sqref="FJ42">
    <cfRule type="expression" dxfId="169" priority="56">
      <formula>FQ42&gt;1</formula>
    </cfRule>
  </conditionalFormatting>
  <conditionalFormatting sqref="FL42">
    <cfRule type="expression" dxfId="168" priority="55">
      <formula>FR42&gt;1</formula>
    </cfRule>
  </conditionalFormatting>
  <conditionalFormatting sqref="FJ42">
    <cfRule type="expression" dxfId="167" priority="54">
      <formula>FQ42&gt;1</formula>
    </cfRule>
  </conditionalFormatting>
  <conditionalFormatting sqref="FL42">
    <cfRule type="expression" dxfId="166" priority="53">
      <formula>FR42&gt;1</formula>
    </cfRule>
  </conditionalFormatting>
  <conditionalFormatting sqref="FW42">
    <cfRule type="expression" dxfId="165" priority="52">
      <formula>GD42&gt;1</formula>
    </cfRule>
  </conditionalFormatting>
  <conditionalFormatting sqref="FY42">
    <cfRule type="expression" dxfId="164" priority="51">
      <formula>GE42&gt;1</formula>
    </cfRule>
  </conditionalFormatting>
  <conditionalFormatting sqref="FW42">
    <cfRule type="expression" dxfId="163" priority="50">
      <formula>GD42&gt;1</formula>
    </cfRule>
  </conditionalFormatting>
  <conditionalFormatting sqref="FY42">
    <cfRule type="expression" dxfId="162" priority="49">
      <formula>GE42&gt;1</formula>
    </cfRule>
  </conditionalFormatting>
  <conditionalFormatting sqref="GJ42">
    <cfRule type="expression" dxfId="161" priority="48">
      <formula>GQ42&gt;1</formula>
    </cfRule>
  </conditionalFormatting>
  <conditionalFormatting sqref="GL42">
    <cfRule type="expression" dxfId="160" priority="47">
      <formula>GR42&gt;1</formula>
    </cfRule>
  </conditionalFormatting>
  <conditionalFormatting sqref="GJ42">
    <cfRule type="expression" dxfId="159" priority="46">
      <formula>GQ42&gt;1</formula>
    </cfRule>
  </conditionalFormatting>
  <conditionalFormatting sqref="GL42">
    <cfRule type="expression" dxfId="158" priority="45">
      <formula>GR42&gt;1</formula>
    </cfRule>
  </conditionalFormatting>
  <conditionalFormatting sqref="GW42">
    <cfRule type="expression" dxfId="157" priority="44">
      <formula>HD42&gt;1</formula>
    </cfRule>
  </conditionalFormatting>
  <conditionalFormatting sqref="GY42">
    <cfRule type="expression" dxfId="156" priority="43">
      <formula>HE42&gt;1</formula>
    </cfRule>
  </conditionalFormatting>
  <conditionalFormatting sqref="GW42">
    <cfRule type="expression" dxfId="155" priority="42">
      <formula>HD42&gt;1</formula>
    </cfRule>
  </conditionalFormatting>
  <conditionalFormatting sqref="GY42">
    <cfRule type="expression" dxfId="154" priority="41">
      <formula>HE42&gt;1</formula>
    </cfRule>
  </conditionalFormatting>
  <conditionalFormatting sqref="HJ42">
    <cfRule type="expression" dxfId="153" priority="40">
      <formula>HQ42&gt;1</formula>
    </cfRule>
  </conditionalFormatting>
  <conditionalFormatting sqref="HL42">
    <cfRule type="expression" dxfId="152" priority="39">
      <formula>HR42&gt;1</formula>
    </cfRule>
  </conditionalFormatting>
  <conditionalFormatting sqref="HJ42">
    <cfRule type="expression" dxfId="151" priority="38">
      <formula>HQ42&gt;1</formula>
    </cfRule>
  </conditionalFormatting>
  <conditionalFormatting sqref="HL42">
    <cfRule type="expression" dxfId="150" priority="37">
      <formula>HR42&gt;1</formula>
    </cfRule>
  </conditionalFormatting>
  <conditionalFormatting sqref="HW42">
    <cfRule type="expression" dxfId="149" priority="36">
      <formula>ID42&gt;1</formula>
    </cfRule>
  </conditionalFormatting>
  <conditionalFormatting sqref="HY42">
    <cfRule type="expression" dxfId="148" priority="35">
      <formula>IE42&gt;1</formula>
    </cfRule>
  </conditionalFormatting>
  <conditionalFormatting sqref="HW42">
    <cfRule type="expression" dxfId="147" priority="34">
      <formula>ID42&gt;1</formula>
    </cfRule>
  </conditionalFormatting>
  <conditionalFormatting sqref="HY42">
    <cfRule type="expression" dxfId="146" priority="33">
      <formula>IE42&gt;1</formula>
    </cfRule>
  </conditionalFormatting>
  <conditionalFormatting sqref="IJ42">
    <cfRule type="expression" dxfId="145" priority="32">
      <formula>IQ42&gt;1</formula>
    </cfRule>
  </conditionalFormatting>
  <conditionalFormatting sqref="IL42">
    <cfRule type="expression" dxfId="144" priority="31">
      <formula>IR42&gt;1</formula>
    </cfRule>
  </conditionalFormatting>
  <conditionalFormatting sqref="IJ42">
    <cfRule type="expression" dxfId="143" priority="30">
      <formula>IQ42&gt;1</formula>
    </cfRule>
  </conditionalFormatting>
  <conditionalFormatting sqref="IL42">
    <cfRule type="expression" dxfId="142" priority="29">
      <formula>IR42&gt;1</formula>
    </cfRule>
  </conditionalFormatting>
  <conditionalFormatting sqref="IW42">
    <cfRule type="expression" dxfId="141" priority="28">
      <formula>JD42&gt;1</formula>
    </cfRule>
  </conditionalFormatting>
  <conditionalFormatting sqref="IY42">
    <cfRule type="expression" dxfId="140" priority="27">
      <formula>JE42&gt;1</formula>
    </cfRule>
  </conditionalFormatting>
  <conditionalFormatting sqref="IW42">
    <cfRule type="expression" dxfId="139" priority="26">
      <formula>JD42&gt;1</formula>
    </cfRule>
  </conditionalFormatting>
  <conditionalFormatting sqref="IY42">
    <cfRule type="expression" dxfId="138" priority="25">
      <formula>JE42&gt;1</formula>
    </cfRule>
  </conditionalFormatting>
  <conditionalFormatting sqref="JJ42">
    <cfRule type="expression" dxfId="137" priority="24">
      <formula>JQ42&gt;1</formula>
    </cfRule>
  </conditionalFormatting>
  <conditionalFormatting sqref="JL42">
    <cfRule type="expression" dxfId="136" priority="23">
      <formula>JR42&gt;1</formula>
    </cfRule>
  </conditionalFormatting>
  <conditionalFormatting sqref="JJ42">
    <cfRule type="expression" dxfId="135" priority="22">
      <formula>JQ42&gt;1</formula>
    </cfRule>
  </conditionalFormatting>
  <conditionalFormatting sqref="JL42">
    <cfRule type="expression" dxfId="134" priority="21">
      <formula>JR42&gt;1</formula>
    </cfRule>
  </conditionalFormatting>
  <conditionalFormatting sqref="JW42">
    <cfRule type="expression" dxfId="133" priority="20">
      <formula>KD42&gt;1</formula>
    </cfRule>
  </conditionalFormatting>
  <conditionalFormatting sqref="JY42">
    <cfRule type="expression" dxfId="132" priority="19">
      <formula>KE42&gt;1</formula>
    </cfRule>
  </conditionalFormatting>
  <conditionalFormatting sqref="JW42">
    <cfRule type="expression" dxfId="131" priority="18">
      <formula>KD42&gt;1</formula>
    </cfRule>
  </conditionalFormatting>
  <conditionalFormatting sqref="JY42">
    <cfRule type="expression" dxfId="130" priority="17">
      <formula>KE42&gt;1</formula>
    </cfRule>
  </conditionalFormatting>
  <conditionalFormatting sqref="KJ42">
    <cfRule type="expression" dxfId="129" priority="16">
      <formula>KQ42&gt;1</formula>
    </cfRule>
  </conditionalFormatting>
  <conditionalFormatting sqref="KL42">
    <cfRule type="expression" dxfId="128" priority="15">
      <formula>KR42&gt;1</formula>
    </cfRule>
  </conditionalFormatting>
  <conditionalFormatting sqref="KJ42">
    <cfRule type="expression" dxfId="127" priority="14">
      <formula>KQ42&gt;1</formula>
    </cfRule>
  </conditionalFormatting>
  <conditionalFormatting sqref="KL42">
    <cfRule type="expression" dxfId="126" priority="13">
      <formula>KR42&gt;1</formula>
    </cfRule>
  </conditionalFormatting>
  <conditionalFormatting sqref="KW42">
    <cfRule type="expression" dxfId="125" priority="12">
      <formula>LD42&gt;1</formula>
    </cfRule>
  </conditionalFormatting>
  <conditionalFormatting sqref="KY42">
    <cfRule type="expression" dxfId="124" priority="11">
      <formula>LE42&gt;1</formula>
    </cfRule>
  </conditionalFormatting>
  <conditionalFormatting sqref="KW42">
    <cfRule type="expression" dxfId="123" priority="10">
      <formula>LD42&gt;1</formula>
    </cfRule>
  </conditionalFormatting>
  <conditionalFormatting sqref="KY42">
    <cfRule type="expression" dxfId="122" priority="9">
      <formula>LE42&gt;1</formula>
    </cfRule>
  </conditionalFormatting>
  <conditionalFormatting sqref="LJ42">
    <cfRule type="expression" dxfId="121" priority="8">
      <formula>LQ42&gt;1</formula>
    </cfRule>
  </conditionalFormatting>
  <conditionalFormatting sqref="LL42">
    <cfRule type="expression" dxfId="120" priority="7">
      <formula>LR42&gt;1</formula>
    </cfRule>
  </conditionalFormatting>
  <conditionalFormatting sqref="LJ42">
    <cfRule type="expression" dxfId="119" priority="6">
      <formula>LQ42&gt;1</formula>
    </cfRule>
  </conditionalFormatting>
  <conditionalFormatting sqref="LL42">
    <cfRule type="expression" dxfId="118" priority="5">
      <formula>LR42&gt;1</formula>
    </cfRule>
  </conditionalFormatting>
  <conditionalFormatting sqref="LW42">
    <cfRule type="expression" dxfId="117" priority="4">
      <formula>MD42&gt;1</formula>
    </cfRule>
  </conditionalFormatting>
  <conditionalFormatting sqref="LY42">
    <cfRule type="expression" dxfId="116" priority="3">
      <formula>ME42&gt;1</formula>
    </cfRule>
  </conditionalFormatting>
  <conditionalFormatting sqref="LW42">
    <cfRule type="expression" dxfId="115" priority="2">
      <formula>MD42&gt;1</formula>
    </cfRule>
  </conditionalFormatting>
  <conditionalFormatting sqref="LY42">
    <cfRule type="expression" dxfId="114" priority="1">
      <formula>ME42&gt;1</formula>
    </cfRule>
  </conditionalFormatting>
  <pageMargins left="0.7" right="0.7" top="0.78740157499999996" bottom="0.78740157499999996"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0AAAC-AE6E-4B05-BF43-26B7A520E868}">
  <dimension ref="B1:MG59"/>
  <sheetViews>
    <sheetView showGridLines="0" showRowColHeaders="0" zoomScaleNormal="100" workbookViewId="0">
      <selection activeCell="M6" sqref="M6"/>
    </sheetView>
  </sheetViews>
  <sheetFormatPr baseColWidth="10" defaultRowHeight="15" zeroHeight="1" x14ac:dyDescent="0.25"/>
  <cols>
    <col min="1" max="1" width="3.85546875" customWidth="1"/>
    <col min="2" max="2" width="4.7109375" customWidth="1"/>
    <col min="3" max="3" width="15.7109375" customWidth="1"/>
    <col min="4" max="4" width="4.7109375" customWidth="1"/>
    <col min="5" max="5" width="15.7109375" customWidth="1"/>
    <col min="6" max="7" width="4.7109375" customWidth="1"/>
    <col min="9" max="9" width="4.7109375" customWidth="1"/>
    <col min="10" max="10" width="15.7109375" customWidth="1"/>
    <col min="11" max="11" width="4.7109375" customWidth="1"/>
    <col min="12" max="12" width="15.7109375" customWidth="1"/>
    <col min="13" max="14" width="4.7109375" customWidth="1"/>
    <col min="15" max="20" width="3.7109375" customWidth="1"/>
    <col min="22" max="22" width="4.7109375" customWidth="1"/>
    <col min="23" max="23" width="15.7109375" customWidth="1"/>
    <col min="24" max="24" width="4.7109375" customWidth="1"/>
    <col min="25" max="25" width="15.7109375" customWidth="1"/>
    <col min="26" max="27" width="4.7109375" customWidth="1"/>
    <col min="28" max="33" width="3.7109375" customWidth="1"/>
    <col min="35" max="35" width="4.7109375" customWidth="1"/>
    <col min="36" max="36" width="15.7109375" customWidth="1"/>
    <col min="37" max="37" width="4.7109375" customWidth="1"/>
    <col min="38" max="38" width="15.7109375" customWidth="1"/>
    <col min="39" max="40" width="4.7109375" customWidth="1"/>
    <col min="41" max="46" width="3.7109375" customWidth="1"/>
    <col min="48" max="48" width="4.7109375" customWidth="1"/>
    <col min="49" max="49" width="15.7109375" customWidth="1"/>
    <col min="50" max="50" width="4.7109375" customWidth="1"/>
    <col min="51" max="51" width="15.7109375" customWidth="1"/>
    <col min="52" max="53" width="4.7109375" customWidth="1"/>
    <col min="54" max="59" width="3.7109375" customWidth="1"/>
    <col min="61" max="61" width="4.7109375" customWidth="1"/>
    <col min="62" max="62" width="15.7109375" customWidth="1"/>
    <col min="63" max="63" width="4.7109375" customWidth="1"/>
    <col min="64" max="64" width="15.7109375" customWidth="1"/>
    <col min="65" max="66" width="4.7109375" customWidth="1"/>
    <col min="67" max="72" width="3.7109375" customWidth="1"/>
    <col min="74" max="74" width="4.7109375" customWidth="1"/>
    <col min="75" max="75" width="15.7109375" customWidth="1"/>
    <col min="76" max="76" width="4.7109375" customWidth="1"/>
    <col min="77" max="77" width="15.7109375" customWidth="1"/>
    <col min="78" max="79" width="4.7109375" customWidth="1"/>
    <col min="80" max="85" width="3.7109375" customWidth="1"/>
    <col min="87" max="87" width="4.7109375" customWidth="1"/>
    <col min="88" max="88" width="15.7109375" customWidth="1"/>
    <col min="89" max="89" width="4.7109375" customWidth="1"/>
    <col min="90" max="90" width="15.7109375" customWidth="1"/>
    <col min="91" max="92" width="4.7109375" customWidth="1"/>
    <col min="93" max="98" width="3.7109375" customWidth="1"/>
    <col min="100" max="100" width="4.7109375" customWidth="1"/>
    <col min="101" max="101" width="15.7109375" customWidth="1"/>
    <col min="102" max="102" width="4.7109375" customWidth="1"/>
    <col min="103" max="103" width="15.7109375" customWidth="1"/>
    <col min="104" max="105" width="4.7109375" customWidth="1"/>
    <col min="106" max="111" width="3.7109375" customWidth="1"/>
    <col min="113" max="113" width="4.7109375" customWidth="1"/>
    <col min="114" max="114" width="15.7109375" customWidth="1"/>
    <col min="115" max="115" width="4.7109375" customWidth="1"/>
    <col min="116" max="116" width="15.7109375" customWidth="1"/>
    <col min="117" max="118" width="4.7109375" customWidth="1"/>
    <col min="119" max="124" width="3.7109375" customWidth="1"/>
    <col min="126" max="126" width="4.7109375" customWidth="1"/>
    <col min="127" max="127" width="15.7109375" customWidth="1"/>
    <col min="128" max="128" width="4.7109375" customWidth="1"/>
    <col min="129" max="129" width="15.7109375" customWidth="1"/>
    <col min="130" max="131" width="4.7109375" customWidth="1"/>
    <col min="132" max="137" width="3.7109375" customWidth="1"/>
    <col min="139" max="139" width="4.7109375" customWidth="1"/>
    <col min="140" max="140" width="15.7109375" customWidth="1"/>
    <col min="141" max="141" width="4.7109375" customWidth="1"/>
    <col min="142" max="142" width="15.7109375" customWidth="1"/>
    <col min="143" max="144" width="4.7109375" customWidth="1"/>
    <col min="145" max="150" width="3.7109375" customWidth="1"/>
    <col min="152" max="152" width="4.7109375" customWidth="1"/>
    <col min="153" max="153" width="15.7109375" customWidth="1"/>
    <col min="154" max="154" width="4.7109375" customWidth="1"/>
    <col min="155" max="155" width="15.7109375" customWidth="1"/>
    <col min="156" max="157" width="4.7109375" customWidth="1"/>
    <col min="158" max="163" width="3.7109375" customWidth="1"/>
    <col min="165" max="165" width="4.7109375" customWidth="1"/>
    <col min="166" max="166" width="15.7109375" customWidth="1"/>
    <col min="167" max="167" width="4.7109375" customWidth="1"/>
    <col min="168" max="168" width="15.7109375" customWidth="1"/>
    <col min="169" max="170" width="4.7109375" customWidth="1"/>
    <col min="171" max="176" width="3.7109375" customWidth="1"/>
    <col min="178" max="178" width="4.7109375" customWidth="1"/>
    <col min="179" max="179" width="15.7109375" customWidth="1"/>
    <col min="180" max="180" width="4.7109375" customWidth="1"/>
    <col min="181" max="181" width="15.7109375" customWidth="1"/>
    <col min="182" max="183" width="4.7109375" customWidth="1"/>
    <col min="184" max="189" width="3.7109375" customWidth="1"/>
    <col min="191" max="191" width="4.7109375" customWidth="1"/>
    <col min="192" max="192" width="15.7109375" customWidth="1"/>
    <col min="193" max="193" width="4.7109375" customWidth="1"/>
    <col min="194" max="194" width="15.7109375" customWidth="1"/>
    <col min="195" max="196" width="4.7109375" customWidth="1"/>
    <col min="197" max="202" width="3.7109375" customWidth="1"/>
    <col min="204" max="204" width="4.7109375" customWidth="1"/>
    <col min="205" max="205" width="15.7109375" customWidth="1"/>
    <col min="206" max="206" width="4.7109375" customWidth="1"/>
    <col min="207" max="207" width="15.7109375" customWidth="1"/>
    <col min="208" max="209" width="4.7109375" customWidth="1"/>
    <col min="210" max="215" width="3.7109375" customWidth="1"/>
    <col min="217" max="217" width="4.7109375" customWidth="1"/>
    <col min="218" max="218" width="15.7109375" customWidth="1"/>
    <col min="219" max="219" width="4.7109375" customWidth="1"/>
    <col min="220" max="220" width="15.7109375" customWidth="1"/>
    <col min="221" max="222" width="4.7109375" customWidth="1"/>
    <col min="223" max="228" width="3.7109375" customWidth="1"/>
    <col min="230" max="230" width="4.7109375" customWidth="1"/>
    <col min="231" max="231" width="15.7109375" customWidth="1"/>
    <col min="232" max="232" width="4.7109375" customWidth="1"/>
    <col min="233" max="233" width="15.7109375" customWidth="1"/>
    <col min="234" max="235" width="4.7109375" customWidth="1"/>
    <col min="236" max="241" width="3.7109375" customWidth="1"/>
    <col min="243" max="243" width="4.7109375" customWidth="1"/>
    <col min="244" max="244" width="15.7109375" customWidth="1"/>
    <col min="245" max="245" width="4.7109375" customWidth="1"/>
    <col min="246" max="246" width="15.7109375" customWidth="1"/>
    <col min="247" max="248" width="4.7109375" customWidth="1"/>
    <col min="249" max="254" width="3.7109375" customWidth="1"/>
    <col min="256" max="256" width="4.7109375" customWidth="1"/>
    <col min="257" max="257" width="15.7109375" customWidth="1"/>
    <col min="258" max="258" width="4.7109375" customWidth="1"/>
    <col min="259" max="259" width="15.7109375" customWidth="1"/>
    <col min="260" max="261" width="4.7109375" customWidth="1"/>
    <col min="262" max="267" width="3.7109375" customWidth="1"/>
    <col min="269" max="269" width="4.7109375" customWidth="1"/>
    <col min="270" max="270" width="15.7109375" customWidth="1"/>
    <col min="271" max="271" width="4.7109375" customWidth="1"/>
    <col min="272" max="272" width="15.7109375" customWidth="1"/>
    <col min="273" max="274" width="4.7109375" customWidth="1"/>
    <col min="275" max="280" width="3.7109375" customWidth="1"/>
    <col min="282" max="282" width="4.7109375" customWidth="1"/>
    <col min="283" max="283" width="15.7109375" customWidth="1"/>
    <col min="284" max="284" width="4.7109375" customWidth="1"/>
    <col min="285" max="285" width="15.7109375" customWidth="1"/>
    <col min="286" max="287" width="4.7109375" customWidth="1"/>
    <col min="288" max="293" width="3.7109375" customWidth="1"/>
    <col min="295" max="295" width="4.7109375" customWidth="1"/>
    <col min="296" max="296" width="15.7109375" customWidth="1"/>
    <col min="297" max="297" width="4.7109375" customWidth="1"/>
    <col min="298" max="298" width="15.7109375" customWidth="1"/>
    <col min="299" max="300" width="4.7109375" customWidth="1"/>
    <col min="301" max="306" width="3.7109375" customWidth="1"/>
    <col min="308" max="308" width="4.7109375" customWidth="1"/>
    <col min="309" max="309" width="15.7109375" customWidth="1"/>
    <col min="310" max="310" width="4.7109375" customWidth="1"/>
    <col min="311" max="311" width="15.7109375" customWidth="1"/>
    <col min="312" max="313" width="4.7109375" customWidth="1"/>
    <col min="314" max="319" width="3.7109375" customWidth="1"/>
    <col min="321" max="321" width="4.7109375" customWidth="1"/>
    <col min="322" max="322" width="15.7109375" customWidth="1"/>
    <col min="323" max="323" width="4.7109375" customWidth="1"/>
    <col min="324" max="324" width="15.7109375" customWidth="1"/>
    <col min="325" max="326" width="4.7109375" customWidth="1"/>
    <col min="327" max="332" width="3.7109375" customWidth="1"/>
    <col min="334" max="334" width="4.7109375" customWidth="1"/>
    <col min="335" max="335" width="15.7109375" customWidth="1"/>
    <col min="336" max="336" width="4.7109375" customWidth="1"/>
    <col min="337" max="337" width="15.7109375" customWidth="1"/>
    <col min="338" max="339" width="4.7109375" customWidth="1"/>
    <col min="340" max="345" width="3.7109375" customWidth="1"/>
  </cols>
  <sheetData>
    <row r="1" spans="2:345" ht="28.5" x14ac:dyDescent="0.45">
      <c r="B1" s="781" t="str">
        <f>Sprache!$E$175</f>
        <v>Vorhersagen</v>
      </c>
      <c r="C1" s="781"/>
      <c r="D1" s="781"/>
      <c r="E1" s="781"/>
      <c r="F1" s="781"/>
      <c r="G1" s="781"/>
    </row>
    <row r="2" spans="2:345" ht="18.75" x14ac:dyDescent="0.25">
      <c r="I2" s="765">
        <f>O46</f>
        <v>0</v>
      </c>
      <c r="J2" s="765"/>
      <c r="K2" s="765"/>
      <c r="L2" s="765"/>
      <c r="M2" s="765"/>
      <c r="N2" s="765"/>
      <c r="O2" s="765"/>
      <c r="P2" s="765"/>
      <c r="Q2" s="765"/>
      <c r="R2" s="765"/>
      <c r="S2" s="765"/>
      <c r="T2" s="765"/>
      <c r="V2" s="765">
        <f>AB46</f>
        <v>0</v>
      </c>
      <c r="W2" s="765"/>
      <c r="X2" s="765"/>
      <c r="Y2" s="765"/>
      <c r="Z2" s="765"/>
      <c r="AA2" s="765"/>
      <c r="AB2" s="765"/>
      <c r="AC2" s="765"/>
      <c r="AD2" s="765"/>
      <c r="AE2" s="765"/>
      <c r="AF2" s="765"/>
      <c r="AG2" s="765"/>
      <c r="AI2" s="765">
        <f>AO46</f>
        <v>0</v>
      </c>
      <c r="AJ2" s="765"/>
      <c r="AK2" s="765"/>
      <c r="AL2" s="765"/>
      <c r="AM2" s="765"/>
      <c r="AN2" s="765"/>
      <c r="AO2" s="765"/>
      <c r="AP2" s="765"/>
      <c r="AQ2" s="765"/>
      <c r="AR2" s="765"/>
      <c r="AS2" s="765"/>
      <c r="AT2" s="765"/>
      <c r="AV2" s="765">
        <f>BB46</f>
        <v>0</v>
      </c>
      <c r="AW2" s="765"/>
      <c r="AX2" s="765"/>
      <c r="AY2" s="765"/>
      <c r="AZ2" s="765"/>
      <c r="BA2" s="765"/>
      <c r="BB2" s="765"/>
      <c r="BC2" s="765"/>
      <c r="BD2" s="765"/>
      <c r="BE2" s="765"/>
      <c r="BF2" s="765"/>
      <c r="BG2" s="765"/>
      <c r="BI2" s="765">
        <f>BO46</f>
        <v>0</v>
      </c>
      <c r="BJ2" s="765"/>
      <c r="BK2" s="765"/>
      <c r="BL2" s="765"/>
      <c r="BM2" s="765"/>
      <c r="BN2" s="765"/>
      <c r="BO2" s="765"/>
      <c r="BP2" s="765"/>
      <c r="BQ2" s="765"/>
      <c r="BR2" s="765"/>
      <c r="BS2" s="765"/>
      <c r="BT2" s="765"/>
      <c r="BV2" s="765">
        <f>CB46</f>
        <v>0</v>
      </c>
      <c r="BW2" s="765"/>
      <c r="BX2" s="765"/>
      <c r="BY2" s="765"/>
      <c r="BZ2" s="765"/>
      <c r="CA2" s="765"/>
      <c r="CB2" s="765"/>
      <c r="CC2" s="765"/>
      <c r="CD2" s="765"/>
      <c r="CE2" s="765"/>
      <c r="CF2" s="765"/>
      <c r="CG2" s="765"/>
      <c r="CI2" s="765">
        <f>CO46</f>
        <v>0</v>
      </c>
      <c r="CJ2" s="765"/>
      <c r="CK2" s="765"/>
      <c r="CL2" s="765"/>
      <c r="CM2" s="765"/>
      <c r="CN2" s="765"/>
      <c r="CO2" s="765"/>
      <c r="CP2" s="765"/>
      <c r="CQ2" s="765"/>
      <c r="CR2" s="765"/>
      <c r="CS2" s="765"/>
      <c r="CT2" s="765"/>
      <c r="CV2" s="765">
        <f>DB46</f>
        <v>0</v>
      </c>
      <c r="CW2" s="765"/>
      <c r="CX2" s="765"/>
      <c r="CY2" s="765"/>
      <c r="CZ2" s="765"/>
      <c r="DA2" s="765"/>
      <c r="DB2" s="765"/>
      <c r="DC2" s="765"/>
      <c r="DD2" s="765"/>
      <c r="DE2" s="765"/>
      <c r="DF2" s="765"/>
      <c r="DG2" s="765"/>
      <c r="DI2" s="765">
        <f>DO46</f>
        <v>0</v>
      </c>
      <c r="DJ2" s="765"/>
      <c r="DK2" s="765"/>
      <c r="DL2" s="765"/>
      <c r="DM2" s="765"/>
      <c r="DN2" s="765"/>
      <c r="DO2" s="765"/>
      <c r="DP2" s="765"/>
      <c r="DQ2" s="765"/>
      <c r="DR2" s="765"/>
      <c r="DS2" s="765"/>
      <c r="DT2" s="765"/>
      <c r="DV2" s="765">
        <f>EB46</f>
        <v>0</v>
      </c>
      <c r="DW2" s="765"/>
      <c r="DX2" s="765"/>
      <c r="DY2" s="765"/>
      <c r="DZ2" s="765"/>
      <c r="EA2" s="765"/>
      <c r="EB2" s="765"/>
      <c r="EC2" s="765"/>
      <c r="ED2" s="765"/>
      <c r="EE2" s="765"/>
      <c r="EF2" s="765"/>
      <c r="EG2" s="765"/>
      <c r="EI2" s="765">
        <f>EO46</f>
        <v>0</v>
      </c>
      <c r="EJ2" s="765"/>
      <c r="EK2" s="765"/>
      <c r="EL2" s="765"/>
      <c r="EM2" s="765"/>
      <c r="EN2" s="765"/>
      <c r="EO2" s="765"/>
      <c r="EP2" s="765"/>
      <c r="EQ2" s="765"/>
      <c r="ER2" s="765"/>
      <c r="ES2" s="765"/>
      <c r="ET2" s="765"/>
      <c r="EV2" s="765">
        <f>FB46</f>
        <v>0</v>
      </c>
      <c r="EW2" s="765"/>
      <c r="EX2" s="765"/>
      <c r="EY2" s="765"/>
      <c r="EZ2" s="765"/>
      <c r="FA2" s="765"/>
      <c r="FB2" s="765"/>
      <c r="FC2" s="765"/>
      <c r="FD2" s="765"/>
      <c r="FE2" s="765"/>
      <c r="FF2" s="765"/>
      <c r="FG2" s="765"/>
      <c r="FI2" s="765">
        <f>FO46</f>
        <v>0</v>
      </c>
      <c r="FJ2" s="765"/>
      <c r="FK2" s="765"/>
      <c r="FL2" s="765"/>
      <c r="FM2" s="765"/>
      <c r="FN2" s="765"/>
      <c r="FO2" s="765"/>
      <c r="FP2" s="765"/>
      <c r="FQ2" s="765"/>
      <c r="FR2" s="765"/>
      <c r="FS2" s="765"/>
      <c r="FT2" s="765"/>
      <c r="FV2" s="765">
        <f>GB46</f>
        <v>0</v>
      </c>
      <c r="FW2" s="765"/>
      <c r="FX2" s="765"/>
      <c r="FY2" s="765"/>
      <c r="FZ2" s="765"/>
      <c r="GA2" s="765"/>
      <c r="GB2" s="765"/>
      <c r="GC2" s="765"/>
      <c r="GD2" s="765"/>
      <c r="GE2" s="765"/>
      <c r="GF2" s="765"/>
      <c r="GG2" s="765"/>
      <c r="GI2" s="765">
        <f>GO46</f>
        <v>0</v>
      </c>
      <c r="GJ2" s="765"/>
      <c r="GK2" s="765"/>
      <c r="GL2" s="765"/>
      <c r="GM2" s="765"/>
      <c r="GN2" s="765"/>
      <c r="GO2" s="765"/>
      <c r="GP2" s="765"/>
      <c r="GQ2" s="765"/>
      <c r="GR2" s="765"/>
      <c r="GS2" s="765"/>
      <c r="GT2" s="765"/>
      <c r="GV2" s="765">
        <f>HB46</f>
        <v>0</v>
      </c>
      <c r="GW2" s="765"/>
      <c r="GX2" s="765"/>
      <c r="GY2" s="765"/>
      <c r="GZ2" s="765"/>
      <c r="HA2" s="765"/>
      <c r="HB2" s="765"/>
      <c r="HC2" s="765"/>
      <c r="HD2" s="765"/>
      <c r="HE2" s="765"/>
      <c r="HF2" s="765"/>
      <c r="HG2" s="765"/>
      <c r="HI2" s="765">
        <f>HO46</f>
        <v>0</v>
      </c>
      <c r="HJ2" s="765"/>
      <c r="HK2" s="765"/>
      <c r="HL2" s="765"/>
      <c r="HM2" s="765"/>
      <c r="HN2" s="765"/>
      <c r="HO2" s="765"/>
      <c r="HP2" s="765"/>
      <c r="HQ2" s="765"/>
      <c r="HR2" s="765"/>
      <c r="HS2" s="765"/>
      <c r="HT2" s="765"/>
      <c r="HV2" s="765">
        <f>IB46</f>
        <v>0</v>
      </c>
      <c r="HW2" s="765"/>
      <c r="HX2" s="765"/>
      <c r="HY2" s="765"/>
      <c r="HZ2" s="765"/>
      <c r="IA2" s="765"/>
      <c r="IB2" s="765"/>
      <c r="IC2" s="765"/>
      <c r="ID2" s="765"/>
      <c r="IE2" s="765"/>
      <c r="IF2" s="765"/>
      <c r="IG2" s="765"/>
      <c r="II2" s="765">
        <f>IO46</f>
        <v>0</v>
      </c>
      <c r="IJ2" s="765"/>
      <c r="IK2" s="765"/>
      <c r="IL2" s="765"/>
      <c r="IM2" s="765"/>
      <c r="IN2" s="765"/>
      <c r="IO2" s="765"/>
      <c r="IP2" s="765"/>
      <c r="IQ2" s="765"/>
      <c r="IR2" s="765"/>
      <c r="IS2" s="765"/>
      <c r="IT2" s="765"/>
      <c r="IV2" s="765">
        <f>JB46</f>
        <v>0</v>
      </c>
      <c r="IW2" s="765"/>
      <c r="IX2" s="765"/>
      <c r="IY2" s="765"/>
      <c r="IZ2" s="765"/>
      <c r="JA2" s="765"/>
      <c r="JB2" s="765"/>
      <c r="JC2" s="765"/>
      <c r="JD2" s="765"/>
      <c r="JE2" s="765"/>
      <c r="JF2" s="765"/>
      <c r="JG2" s="765"/>
      <c r="JI2" s="765">
        <f>JO46</f>
        <v>0</v>
      </c>
      <c r="JJ2" s="765"/>
      <c r="JK2" s="765"/>
      <c r="JL2" s="765"/>
      <c r="JM2" s="765"/>
      <c r="JN2" s="765"/>
      <c r="JO2" s="765"/>
      <c r="JP2" s="765"/>
      <c r="JQ2" s="765"/>
      <c r="JR2" s="765"/>
      <c r="JS2" s="765"/>
      <c r="JT2" s="765"/>
      <c r="JV2" s="765">
        <f>KB46</f>
        <v>0</v>
      </c>
      <c r="JW2" s="765"/>
      <c r="JX2" s="765"/>
      <c r="JY2" s="765"/>
      <c r="JZ2" s="765"/>
      <c r="KA2" s="765"/>
      <c r="KB2" s="765"/>
      <c r="KC2" s="765"/>
      <c r="KD2" s="765"/>
      <c r="KE2" s="765"/>
      <c r="KF2" s="765"/>
      <c r="KG2" s="765"/>
      <c r="KI2" s="765">
        <f>KO46</f>
        <v>0</v>
      </c>
      <c r="KJ2" s="765"/>
      <c r="KK2" s="765"/>
      <c r="KL2" s="765"/>
      <c r="KM2" s="765"/>
      <c r="KN2" s="765"/>
      <c r="KO2" s="765"/>
      <c r="KP2" s="765"/>
      <c r="KQ2" s="765"/>
      <c r="KR2" s="765"/>
      <c r="KS2" s="765"/>
      <c r="KT2" s="765"/>
      <c r="KV2" s="765">
        <f>LB46</f>
        <v>0</v>
      </c>
      <c r="KW2" s="765"/>
      <c r="KX2" s="765"/>
      <c r="KY2" s="765"/>
      <c r="KZ2" s="765"/>
      <c r="LA2" s="765"/>
      <c r="LB2" s="765"/>
      <c r="LC2" s="765"/>
      <c r="LD2" s="765"/>
      <c r="LE2" s="765"/>
      <c r="LF2" s="765"/>
      <c r="LG2" s="765"/>
      <c r="LI2" s="765">
        <f>LO46</f>
        <v>0</v>
      </c>
      <c r="LJ2" s="765"/>
      <c r="LK2" s="765"/>
      <c r="LL2" s="765"/>
      <c r="LM2" s="765"/>
      <c r="LN2" s="765"/>
      <c r="LO2" s="765"/>
      <c r="LP2" s="765"/>
      <c r="LQ2" s="765"/>
      <c r="LR2" s="765"/>
      <c r="LS2" s="765"/>
      <c r="LT2" s="765"/>
      <c r="LV2" s="765">
        <f>MB46</f>
        <v>0</v>
      </c>
      <c r="LW2" s="765"/>
      <c r="LX2" s="765"/>
      <c r="LY2" s="765"/>
      <c r="LZ2" s="765"/>
      <c r="MA2" s="765"/>
      <c r="MB2" s="765"/>
      <c r="MC2" s="765"/>
      <c r="MD2" s="765"/>
      <c r="ME2" s="765"/>
      <c r="MF2" s="765"/>
      <c r="MG2" s="765"/>
    </row>
    <row r="3" spans="2:345" s="598" customFormat="1" ht="24" customHeight="1" thickBot="1" x14ac:dyDescent="0.3">
      <c r="B3" s="782" t="str">
        <f>Sprache!$E$176</f>
        <v>Korrekte Ergebnisse</v>
      </c>
      <c r="C3" s="783"/>
      <c r="D3" s="783"/>
      <c r="E3" s="783"/>
      <c r="F3" s="783"/>
      <c r="G3" s="784"/>
      <c r="I3" s="766" t="s">
        <v>1125</v>
      </c>
      <c r="J3" s="767"/>
      <c r="K3" s="767"/>
      <c r="L3" s="767"/>
      <c r="M3" s="767"/>
      <c r="N3" s="767"/>
      <c r="O3" s="767"/>
      <c r="P3" s="767"/>
      <c r="Q3" s="767"/>
      <c r="R3" s="767"/>
      <c r="S3" s="767"/>
      <c r="T3" s="768"/>
      <c r="V3" s="766" t="s">
        <v>1126</v>
      </c>
      <c r="W3" s="767"/>
      <c r="X3" s="767"/>
      <c r="Y3" s="767"/>
      <c r="Z3" s="767"/>
      <c r="AA3" s="767"/>
      <c r="AB3" s="767"/>
      <c r="AC3" s="767"/>
      <c r="AD3" s="767"/>
      <c r="AE3" s="767"/>
      <c r="AF3" s="767"/>
      <c r="AG3" s="768"/>
      <c r="AI3" s="766"/>
      <c r="AJ3" s="767"/>
      <c r="AK3" s="767"/>
      <c r="AL3" s="767"/>
      <c r="AM3" s="767"/>
      <c r="AN3" s="767"/>
      <c r="AO3" s="767"/>
      <c r="AP3" s="767"/>
      <c r="AQ3" s="767"/>
      <c r="AR3" s="767"/>
      <c r="AS3" s="767"/>
      <c r="AT3" s="768"/>
      <c r="AV3" s="766"/>
      <c r="AW3" s="767"/>
      <c r="AX3" s="767"/>
      <c r="AY3" s="767"/>
      <c r="AZ3" s="767"/>
      <c r="BA3" s="767"/>
      <c r="BB3" s="767"/>
      <c r="BC3" s="767"/>
      <c r="BD3" s="767"/>
      <c r="BE3" s="767"/>
      <c r="BF3" s="767"/>
      <c r="BG3" s="768"/>
      <c r="BI3" s="766"/>
      <c r="BJ3" s="767"/>
      <c r="BK3" s="767"/>
      <c r="BL3" s="767"/>
      <c r="BM3" s="767"/>
      <c r="BN3" s="767"/>
      <c r="BO3" s="767"/>
      <c r="BP3" s="767"/>
      <c r="BQ3" s="767"/>
      <c r="BR3" s="767"/>
      <c r="BS3" s="767"/>
      <c r="BT3" s="768"/>
      <c r="BV3" s="766"/>
      <c r="BW3" s="767"/>
      <c r="BX3" s="767"/>
      <c r="BY3" s="767"/>
      <c r="BZ3" s="767"/>
      <c r="CA3" s="767"/>
      <c r="CB3" s="767"/>
      <c r="CC3" s="767"/>
      <c r="CD3" s="767"/>
      <c r="CE3" s="767"/>
      <c r="CF3" s="767"/>
      <c r="CG3" s="768"/>
      <c r="CI3" s="766"/>
      <c r="CJ3" s="767"/>
      <c r="CK3" s="767"/>
      <c r="CL3" s="767"/>
      <c r="CM3" s="767"/>
      <c r="CN3" s="767"/>
      <c r="CO3" s="767"/>
      <c r="CP3" s="767"/>
      <c r="CQ3" s="767"/>
      <c r="CR3" s="767"/>
      <c r="CS3" s="767"/>
      <c r="CT3" s="768"/>
      <c r="CV3" s="766"/>
      <c r="CW3" s="767"/>
      <c r="CX3" s="767"/>
      <c r="CY3" s="767"/>
      <c r="CZ3" s="767"/>
      <c r="DA3" s="767"/>
      <c r="DB3" s="767"/>
      <c r="DC3" s="767"/>
      <c r="DD3" s="767"/>
      <c r="DE3" s="767"/>
      <c r="DF3" s="767"/>
      <c r="DG3" s="768"/>
      <c r="DI3" s="766"/>
      <c r="DJ3" s="767"/>
      <c r="DK3" s="767"/>
      <c r="DL3" s="767"/>
      <c r="DM3" s="767"/>
      <c r="DN3" s="767"/>
      <c r="DO3" s="767"/>
      <c r="DP3" s="767"/>
      <c r="DQ3" s="767"/>
      <c r="DR3" s="767"/>
      <c r="DS3" s="767"/>
      <c r="DT3" s="768"/>
      <c r="DV3" s="766"/>
      <c r="DW3" s="767"/>
      <c r="DX3" s="767"/>
      <c r="DY3" s="767"/>
      <c r="DZ3" s="767"/>
      <c r="EA3" s="767"/>
      <c r="EB3" s="767"/>
      <c r="EC3" s="767"/>
      <c r="ED3" s="767"/>
      <c r="EE3" s="767"/>
      <c r="EF3" s="767"/>
      <c r="EG3" s="768"/>
      <c r="EI3" s="766"/>
      <c r="EJ3" s="767"/>
      <c r="EK3" s="767"/>
      <c r="EL3" s="767"/>
      <c r="EM3" s="767"/>
      <c r="EN3" s="767"/>
      <c r="EO3" s="767"/>
      <c r="EP3" s="767"/>
      <c r="EQ3" s="767"/>
      <c r="ER3" s="767"/>
      <c r="ES3" s="767"/>
      <c r="ET3" s="768"/>
      <c r="EV3" s="766"/>
      <c r="EW3" s="767"/>
      <c r="EX3" s="767"/>
      <c r="EY3" s="767"/>
      <c r="EZ3" s="767"/>
      <c r="FA3" s="767"/>
      <c r="FB3" s="767"/>
      <c r="FC3" s="767"/>
      <c r="FD3" s="767"/>
      <c r="FE3" s="767"/>
      <c r="FF3" s="767"/>
      <c r="FG3" s="768"/>
      <c r="FI3" s="766"/>
      <c r="FJ3" s="767"/>
      <c r="FK3" s="767"/>
      <c r="FL3" s="767"/>
      <c r="FM3" s="767"/>
      <c r="FN3" s="767"/>
      <c r="FO3" s="767"/>
      <c r="FP3" s="767"/>
      <c r="FQ3" s="767"/>
      <c r="FR3" s="767"/>
      <c r="FS3" s="767"/>
      <c r="FT3" s="768"/>
      <c r="FV3" s="766"/>
      <c r="FW3" s="767"/>
      <c r="FX3" s="767"/>
      <c r="FY3" s="767"/>
      <c r="FZ3" s="767"/>
      <c r="GA3" s="767"/>
      <c r="GB3" s="767"/>
      <c r="GC3" s="767"/>
      <c r="GD3" s="767"/>
      <c r="GE3" s="767"/>
      <c r="GF3" s="767"/>
      <c r="GG3" s="768"/>
      <c r="GI3" s="766"/>
      <c r="GJ3" s="767"/>
      <c r="GK3" s="767"/>
      <c r="GL3" s="767"/>
      <c r="GM3" s="767"/>
      <c r="GN3" s="767"/>
      <c r="GO3" s="767"/>
      <c r="GP3" s="767"/>
      <c r="GQ3" s="767"/>
      <c r="GR3" s="767"/>
      <c r="GS3" s="767"/>
      <c r="GT3" s="768"/>
      <c r="GV3" s="766"/>
      <c r="GW3" s="767"/>
      <c r="GX3" s="767"/>
      <c r="GY3" s="767"/>
      <c r="GZ3" s="767"/>
      <c r="HA3" s="767"/>
      <c r="HB3" s="767"/>
      <c r="HC3" s="767"/>
      <c r="HD3" s="767"/>
      <c r="HE3" s="767"/>
      <c r="HF3" s="767"/>
      <c r="HG3" s="768"/>
      <c r="HI3" s="766"/>
      <c r="HJ3" s="767"/>
      <c r="HK3" s="767"/>
      <c r="HL3" s="767"/>
      <c r="HM3" s="767"/>
      <c r="HN3" s="767"/>
      <c r="HO3" s="767"/>
      <c r="HP3" s="767"/>
      <c r="HQ3" s="767"/>
      <c r="HR3" s="767"/>
      <c r="HS3" s="767"/>
      <c r="HT3" s="768"/>
      <c r="HV3" s="766"/>
      <c r="HW3" s="767"/>
      <c r="HX3" s="767"/>
      <c r="HY3" s="767"/>
      <c r="HZ3" s="767"/>
      <c r="IA3" s="767"/>
      <c r="IB3" s="767"/>
      <c r="IC3" s="767"/>
      <c r="ID3" s="767"/>
      <c r="IE3" s="767"/>
      <c r="IF3" s="767"/>
      <c r="IG3" s="768"/>
      <c r="II3" s="766"/>
      <c r="IJ3" s="767"/>
      <c r="IK3" s="767"/>
      <c r="IL3" s="767"/>
      <c r="IM3" s="767"/>
      <c r="IN3" s="767"/>
      <c r="IO3" s="767"/>
      <c r="IP3" s="767"/>
      <c r="IQ3" s="767"/>
      <c r="IR3" s="767"/>
      <c r="IS3" s="767"/>
      <c r="IT3" s="768"/>
      <c r="IV3" s="766"/>
      <c r="IW3" s="767"/>
      <c r="IX3" s="767"/>
      <c r="IY3" s="767"/>
      <c r="IZ3" s="767"/>
      <c r="JA3" s="767"/>
      <c r="JB3" s="767"/>
      <c r="JC3" s="767"/>
      <c r="JD3" s="767"/>
      <c r="JE3" s="767"/>
      <c r="JF3" s="767"/>
      <c r="JG3" s="768"/>
      <c r="JI3" s="766"/>
      <c r="JJ3" s="767"/>
      <c r="JK3" s="767"/>
      <c r="JL3" s="767"/>
      <c r="JM3" s="767"/>
      <c r="JN3" s="767"/>
      <c r="JO3" s="767"/>
      <c r="JP3" s="767"/>
      <c r="JQ3" s="767"/>
      <c r="JR3" s="767"/>
      <c r="JS3" s="767"/>
      <c r="JT3" s="768"/>
      <c r="JV3" s="766"/>
      <c r="JW3" s="767"/>
      <c r="JX3" s="767"/>
      <c r="JY3" s="767"/>
      <c r="JZ3" s="767"/>
      <c r="KA3" s="767"/>
      <c r="KB3" s="767"/>
      <c r="KC3" s="767"/>
      <c r="KD3" s="767"/>
      <c r="KE3" s="767"/>
      <c r="KF3" s="767"/>
      <c r="KG3" s="768"/>
      <c r="KI3" s="766"/>
      <c r="KJ3" s="767"/>
      <c r="KK3" s="767"/>
      <c r="KL3" s="767"/>
      <c r="KM3" s="767"/>
      <c r="KN3" s="767"/>
      <c r="KO3" s="767"/>
      <c r="KP3" s="767"/>
      <c r="KQ3" s="767"/>
      <c r="KR3" s="767"/>
      <c r="KS3" s="767"/>
      <c r="KT3" s="768"/>
      <c r="KV3" s="766"/>
      <c r="KW3" s="767"/>
      <c r="KX3" s="767"/>
      <c r="KY3" s="767"/>
      <c r="KZ3" s="767"/>
      <c r="LA3" s="767"/>
      <c r="LB3" s="767"/>
      <c r="LC3" s="767"/>
      <c r="LD3" s="767"/>
      <c r="LE3" s="767"/>
      <c r="LF3" s="767"/>
      <c r="LG3" s="768"/>
      <c r="LI3" s="766"/>
      <c r="LJ3" s="767"/>
      <c r="LK3" s="767"/>
      <c r="LL3" s="767"/>
      <c r="LM3" s="767"/>
      <c r="LN3" s="767"/>
      <c r="LO3" s="767"/>
      <c r="LP3" s="767"/>
      <c r="LQ3" s="767"/>
      <c r="LR3" s="767"/>
      <c r="LS3" s="767"/>
      <c r="LT3" s="768"/>
      <c r="LV3" s="766"/>
      <c r="LW3" s="767"/>
      <c r="LX3" s="767"/>
      <c r="LY3" s="767"/>
      <c r="LZ3" s="767"/>
      <c r="MA3" s="767"/>
      <c r="MB3" s="767"/>
      <c r="MC3" s="767"/>
      <c r="MD3" s="767"/>
      <c r="ME3" s="767"/>
      <c r="MF3" s="767"/>
      <c r="MG3" s="768"/>
    </row>
    <row r="4" spans="2:345" ht="40.5" hidden="1" thickTop="1" x14ac:dyDescent="0.25">
      <c r="B4" s="596"/>
      <c r="C4" s="597"/>
      <c r="D4" s="597"/>
      <c r="E4" s="597"/>
      <c r="F4" s="785" t="str">
        <f>Sprache!$E$177</f>
        <v>Ergebn.</v>
      </c>
      <c r="G4" s="786"/>
      <c r="I4" s="596"/>
      <c r="J4" s="597"/>
      <c r="K4" s="597"/>
      <c r="L4" s="597"/>
      <c r="M4" s="769" t="str">
        <f>Sprache!$E$180</f>
        <v>Ergebn.</v>
      </c>
      <c r="N4" s="770"/>
      <c r="O4" s="612" t="str">
        <f>Sprache!$E$189</f>
        <v>Finale</v>
      </c>
      <c r="P4" s="612" t="str">
        <f>Sprache!$E$181</f>
        <v>G/U/V</v>
      </c>
      <c r="Q4" s="612" t="str">
        <f>Sprache!$E$182</f>
        <v>TD</v>
      </c>
      <c r="R4" s="612" t="str">
        <f>Sprache!$E$183</f>
        <v>exakt</v>
      </c>
      <c r="S4" s="612" t="str">
        <f>Sprache!$E$194</f>
        <v>gr. Anz.</v>
      </c>
      <c r="T4" s="613" t="str">
        <f>Sprache!$E$184</f>
        <v>Teams</v>
      </c>
      <c r="V4" s="596"/>
      <c r="W4" s="597"/>
      <c r="X4" s="597"/>
      <c r="Y4" s="597"/>
      <c r="Z4" s="769" t="str">
        <f>Sprache!$E$180</f>
        <v>Ergebn.</v>
      </c>
      <c r="AA4" s="770"/>
      <c r="AB4" s="612" t="str">
        <f>Sprache!$E$189</f>
        <v>Finale</v>
      </c>
      <c r="AC4" s="612" t="str">
        <f>Sprache!$E$181</f>
        <v>G/U/V</v>
      </c>
      <c r="AD4" s="612" t="str">
        <f>Sprache!$E$182</f>
        <v>TD</v>
      </c>
      <c r="AE4" s="612" t="str">
        <f>Sprache!$E$183</f>
        <v>exakt</v>
      </c>
      <c r="AF4" s="612" t="str">
        <f>Sprache!$E$194</f>
        <v>gr. Anz.</v>
      </c>
      <c r="AG4" s="613" t="str">
        <f>Sprache!$E$184</f>
        <v>Teams</v>
      </c>
      <c r="AI4" s="596"/>
      <c r="AJ4" s="597"/>
      <c r="AK4" s="597"/>
      <c r="AL4" s="597"/>
      <c r="AM4" s="769" t="str">
        <f>Sprache!$E$180</f>
        <v>Ergebn.</v>
      </c>
      <c r="AN4" s="770"/>
      <c r="AO4" s="612" t="str">
        <f>Sprache!$E$189</f>
        <v>Finale</v>
      </c>
      <c r="AP4" s="612" t="str">
        <f>Sprache!$E$181</f>
        <v>G/U/V</v>
      </c>
      <c r="AQ4" s="612" t="str">
        <f>Sprache!$E$182</f>
        <v>TD</v>
      </c>
      <c r="AR4" s="612" t="str">
        <f>Sprache!$E$183</f>
        <v>exakt</v>
      </c>
      <c r="AS4" s="612" t="str">
        <f>Sprache!$E$194</f>
        <v>gr. Anz.</v>
      </c>
      <c r="AT4" s="613" t="str">
        <f>Sprache!$E$184</f>
        <v>Teams</v>
      </c>
      <c r="AV4" s="596"/>
      <c r="AW4" s="597"/>
      <c r="AX4" s="597"/>
      <c r="AY4" s="597"/>
      <c r="AZ4" s="769" t="str">
        <f>Sprache!$E$180</f>
        <v>Ergebn.</v>
      </c>
      <c r="BA4" s="770"/>
      <c r="BB4" s="612" t="str">
        <f>Sprache!$E$189</f>
        <v>Finale</v>
      </c>
      <c r="BC4" s="612" t="str">
        <f>Sprache!$E$181</f>
        <v>G/U/V</v>
      </c>
      <c r="BD4" s="612" t="str">
        <f>Sprache!$E$182</f>
        <v>TD</v>
      </c>
      <c r="BE4" s="612" t="str">
        <f>Sprache!$E$183</f>
        <v>exakt</v>
      </c>
      <c r="BF4" s="612" t="str">
        <f>Sprache!$E$194</f>
        <v>gr. Anz.</v>
      </c>
      <c r="BG4" s="613" t="str">
        <f>Sprache!$E$184</f>
        <v>Teams</v>
      </c>
      <c r="BI4" s="596"/>
      <c r="BJ4" s="597"/>
      <c r="BK4" s="597"/>
      <c r="BL4" s="597"/>
      <c r="BM4" s="769" t="str">
        <f>Sprache!$E$180</f>
        <v>Ergebn.</v>
      </c>
      <c r="BN4" s="770"/>
      <c r="BO4" s="612" t="str">
        <f>Sprache!$E$189</f>
        <v>Finale</v>
      </c>
      <c r="BP4" s="612" t="str">
        <f>Sprache!$E$181</f>
        <v>G/U/V</v>
      </c>
      <c r="BQ4" s="612" t="str">
        <f>Sprache!$E$182</f>
        <v>TD</v>
      </c>
      <c r="BR4" s="612" t="str">
        <f>Sprache!$E$183</f>
        <v>exakt</v>
      </c>
      <c r="BS4" s="612" t="str">
        <f>Sprache!$E$194</f>
        <v>gr. Anz.</v>
      </c>
      <c r="BT4" s="613" t="str">
        <f>Sprache!$E$184</f>
        <v>Teams</v>
      </c>
      <c r="BV4" s="596"/>
      <c r="BW4" s="597"/>
      <c r="BX4" s="597"/>
      <c r="BY4" s="597"/>
      <c r="BZ4" s="769" t="str">
        <f>Sprache!$E$180</f>
        <v>Ergebn.</v>
      </c>
      <c r="CA4" s="770"/>
      <c r="CB4" s="612" t="str">
        <f>Sprache!$E$189</f>
        <v>Finale</v>
      </c>
      <c r="CC4" s="612" t="str">
        <f>Sprache!$E$181</f>
        <v>G/U/V</v>
      </c>
      <c r="CD4" s="612" t="str">
        <f>Sprache!$E$182</f>
        <v>TD</v>
      </c>
      <c r="CE4" s="612" t="str">
        <f>Sprache!$E$183</f>
        <v>exakt</v>
      </c>
      <c r="CF4" s="612" t="str">
        <f>Sprache!$E$194</f>
        <v>gr. Anz.</v>
      </c>
      <c r="CG4" s="613" t="str">
        <f>Sprache!$E$184</f>
        <v>Teams</v>
      </c>
      <c r="CI4" s="596"/>
      <c r="CJ4" s="597"/>
      <c r="CK4" s="597"/>
      <c r="CL4" s="597"/>
      <c r="CM4" s="769" t="str">
        <f>Sprache!$E$180</f>
        <v>Ergebn.</v>
      </c>
      <c r="CN4" s="770"/>
      <c r="CO4" s="612" t="str">
        <f>Sprache!$E$189</f>
        <v>Finale</v>
      </c>
      <c r="CP4" s="612" t="str">
        <f>Sprache!$E$181</f>
        <v>G/U/V</v>
      </c>
      <c r="CQ4" s="612" t="str">
        <f>Sprache!$E$182</f>
        <v>TD</v>
      </c>
      <c r="CR4" s="612" t="str">
        <f>Sprache!$E$183</f>
        <v>exakt</v>
      </c>
      <c r="CS4" s="612" t="str">
        <f>Sprache!$E$194</f>
        <v>gr. Anz.</v>
      </c>
      <c r="CT4" s="613" t="str">
        <f>Sprache!$E$184</f>
        <v>Teams</v>
      </c>
      <c r="CV4" s="596"/>
      <c r="CW4" s="597"/>
      <c r="CX4" s="597"/>
      <c r="CY4" s="597"/>
      <c r="CZ4" s="769" t="str">
        <f>Sprache!$E$180</f>
        <v>Ergebn.</v>
      </c>
      <c r="DA4" s="770"/>
      <c r="DB4" s="612" t="str">
        <f>Sprache!$E$189</f>
        <v>Finale</v>
      </c>
      <c r="DC4" s="612" t="str">
        <f>Sprache!$E$181</f>
        <v>G/U/V</v>
      </c>
      <c r="DD4" s="612" t="str">
        <f>Sprache!$E$182</f>
        <v>TD</v>
      </c>
      <c r="DE4" s="612" t="str">
        <f>Sprache!$E$183</f>
        <v>exakt</v>
      </c>
      <c r="DF4" s="612" t="str">
        <f>Sprache!$E$194</f>
        <v>gr. Anz.</v>
      </c>
      <c r="DG4" s="613" t="str">
        <f>Sprache!$E$184</f>
        <v>Teams</v>
      </c>
      <c r="DI4" s="596"/>
      <c r="DJ4" s="597"/>
      <c r="DK4" s="597"/>
      <c r="DL4" s="597"/>
      <c r="DM4" s="769" t="str">
        <f>Sprache!$E$180</f>
        <v>Ergebn.</v>
      </c>
      <c r="DN4" s="770"/>
      <c r="DO4" s="612" t="str">
        <f>Sprache!$E$189</f>
        <v>Finale</v>
      </c>
      <c r="DP4" s="612" t="str">
        <f>Sprache!$E$181</f>
        <v>G/U/V</v>
      </c>
      <c r="DQ4" s="612" t="str">
        <f>Sprache!$E$182</f>
        <v>TD</v>
      </c>
      <c r="DR4" s="612" t="str">
        <f>Sprache!$E$183</f>
        <v>exakt</v>
      </c>
      <c r="DS4" s="612" t="str">
        <f>Sprache!$E$194</f>
        <v>gr. Anz.</v>
      </c>
      <c r="DT4" s="613" t="str">
        <f>Sprache!$E$184</f>
        <v>Teams</v>
      </c>
      <c r="DV4" s="596"/>
      <c r="DW4" s="597"/>
      <c r="DX4" s="597"/>
      <c r="DY4" s="597"/>
      <c r="DZ4" s="769" t="str">
        <f>Sprache!$E$180</f>
        <v>Ergebn.</v>
      </c>
      <c r="EA4" s="770"/>
      <c r="EB4" s="612" t="str">
        <f>Sprache!$E$189</f>
        <v>Finale</v>
      </c>
      <c r="EC4" s="612" t="str">
        <f>Sprache!$E$181</f>
        <v>G/U/V</v>
      </c>
      <c r="ED4" s="612" t="str">
        <f>Sprache!$E$182</f>
        <v>TD</v>
      </c>
      <c r="EE4" s="612" t="str">
        <f>Sprache!$E$183</f>
        <v>exakt</v>
      </c>
      <c r="EF4" s="612" t="str">
        <f>Sprache!$E$194</f>
        <v>gr. Anz.</v>
      </c>
      <c r="EG4" s="613" t="str">
        <f>Sprache!$E$184</f>
        <v>Teams</v>
      </c>
      <c r="EI4" s="596"/>
      <c r="EJ4" s="597"/>
      <c r="EK4" s="597"/>
      <c r="EL4" s="597"/>
      <c r="EM4" s="769" t="str">
        <f>Sprache!$E$180</f>
        <v>Ergebn.</v>
      </c>
      <c r="EN4" s="770"/>
      <c r="EO4" s="612" t="str">
        <f>Sprache!$E$189</f>
        <v>Finale</v>
      </c>
      <c r="EP4" s="612" t="str">
        <f>Sprache!$E$181</f>
        <v>G/U/V</v>
      </c>
      <c r="EQ4" s="612" t="str">
        <f>Sprache!$E$182</f>
        <v>TD</v>
      </c>
      <c r="ER4" s="612" t="str">
        <f>Sprache!$E$183</f>
        <v>exakt</v>
      </c>
      <c r="ES4" s="612" t="str">
        <f>Sprache!$E$194</f>
        <v>gr. Anz.</v>
      </c>
      <c r="ET4" s="613" t="str">
        <f>Sprache!$E$184</f>
        <v>Teams</v>
      </c>
      <c r="EV4" s="596"/>
      <c r="EW4" s="597"/>
      <c r="EX4" s="597"/>
      <c r="EY4" s="597"/>
      <c r="EZ4" s="769" t="str">
        <f>Sprache!$E$180</f>
        <v>Ergebn.</v>
      </c>
      <c r="FA4" s="770"/>
      <c r="FB4" s="612" t="str">
        <f>Sprache!$E$189</f>
        <v>Finale</v>
      </c>
      <c r="FC4" s="612" t="str">
        <f>Sprache!$E$181</f>
        <v>G/U/V</v>
      </c>
      <c r="FD4" s="612" t="str">
        <f>Sprache!$E$182</f>
        <v>TD</v>
      </c>
      <c r="FE4" s="612" t="str">
        <f>Sprache!$E$183</f>
        <v>exakt</v>
      </c>
      <c r="FF4" s="612" t="str">
        <f>Sprache!$E$194</f>
        <v>gr. Anz.</v>
      </c>
      <c r="FG4" s="613" t="str">
        <f>Sprache!$E$184</f>
        <v>Teams</v>
      </c>
      <c r="FI4" s="596"/>
      <c r="FJ4" s="597"/>
      <c r="FK4" s="597"/>
      <c r="FL4" s="597"/>
      <c r="FM4" s="769" t="str">
        <f>Sprache!$E$180</f>
        <v>Ergebn.</v>
      </c>
      <c r="FN4" s="770"/>
      <c r="FO4" s="612" t="str">
        <f>Sprache!$E$189</f>
        <v>Finale</v>
      </c>
      <c r="FP4" s="612" t="str">
        <f>Sprache!$E$181</f>
        <v>G/U/V</v>
      </c>
      <c r="FQ4" s="612" t="str">
        <f>Sprache!$E$182</f>
        <v>TD</v>
      </c>
      <c r="FR4" s="612" t="str">
        <f>Sprache!$E$183</f>
        <v>exakt</v>
      </c>
      <c r="FS4" s="612" t="str">
        <f>Sprache!$E$194</f>
        <v>gr. Anz.</v>
      </c>
      <c r="FT4" s="613" t="str">
        <f>Sprache!$E$184</f>
        <v>Teams</v>
      </c>
      <c r="FV4" s="596"/>
      <c r="FW4" s="597"/>
      <c r="FX4" s="597"/>
      <c r="FY4" s="597"/>
      <c r="FZ4" s="769" t="str">
        <f>Sprache!$E$180</f>
        <v>Ergebn.</v>
      </c>
      <c r="GA4" s="770"/>
      <c r="GB4" s="612" t="str">
        <f>Sprache!$E$189</f>
        <v>Finale</v>
      </c>
      <c r="GC4" s="612" t="str">
        <f>Sprache!$E$181</f>
        <v>G/U/V</v>
      </c>
      <c r="GD4" s="612" t="str">
        <f>Sprache!$E$182</f>
        <v>TD</v>
      </c>
      <c r="GE4" s="612" t="str">
        <f>Sprache!$E$183</f>
        <v>exakt</v>
      </c>
      <c r="GF4" s="612" t="str">
        <f>Sprache!$E$194</f>
        <v>gr. Anz.</v>
      </c>
      <c r="GG4" s="613" t="str">
        <f>Sprache!$E$184</f>
        <v>Teams</v>
      </c>
      <c r="GI4" s="596"/>
      <c r="GJ4" s="597"/>
      <c r="GK4" s="597"/>
      <c r="GL4" s="597"/>
      <c r="GM4" s="769" t="str">
        <f>Sprache!$E$180</f>
        <v>Ergebn.</v>
      </c>
      <c r="GN4" s="770"/>
      <c r="GO4" s="612" t="str">
        <f>Sprache!$E$189</f>
        <v>Finale</v>
      </c>
      <c r="GP4" s="612" t="str">
        <f>Sprache!$E$181</f>
        <v>G/U/V</v>
      </c>
      <c r="GQ4" s="612" t="str">
        <f>Sprache!$E$182</f>
        <v>TD</v>
      </c>
      <c r="GR4" s="612" t="str">
        <f>Sprache!$E$183</f>
        <v>exakt</v>
      </c>
      <c r="GS4" s="612" t="str">
        <f>Sprache!$E$194</f>
        <v>gr. Anz.</v>
      </c>
      <c r="GT4" s="613" t="str">
        <f>Sprache!$E$184</f>
        <v>Teams</v>
      </c>
      <c r="GV4" s="596"/>
      <c r="GW4" s="597"/>
      <c r="GX4" s="597"/>
      <c r="GY4" s="597"/>
      <c r="GZ4" s="769" t="str">
        <f>Sprache!$E$180</f>
        <v>Ergebn.</v>
      </c>
      <c r="HA4" s="770"/>
      <c r="HB4" s="612" t="str">
        <f>Sprache!$E$189</f>
        <v>Finale</v>
      </c>
      <c r="HC4" s="612" t="str">
        <f>Sprache!$E$181</f>
        <v>G/U/V</v>
      </c>
      <c r="HD4" s="612" t="str">
        <f>Sprache!$E$182</f>
        <v>TD</v>
      </c>
      <c r="HE4" s="612" t="str">
        <f>Sprache!$E$183</f>
        <v>exakt</v>
      </c>
      <c r="HF4" s="612" t="str">
        <f>Sprache!$E$194</f>
        <v>gr. Anz.</v>
      </c>
      <c r="HG4" s="613" t="str">
        <f>Sprache!$E$184</f>
        <v>Teams</v>
      </c>
      <c r="HI4" s="596"/>
      <c r="HJ4" s="597"/>
      <c r="HK4" s="597"/>
      <c r="HL4" s="597"/>
      <c r="HM4" s="769" t="str">
        <f>Sprache!$E$180</f>
        <v>Ergebn.</v>
      </c>
      <c r="HN4" s="770"/>
      <c r="HO4" s="612" t="str">
        <f>Sprache!$E$189</f>
        <v>Finale</v>
      </c>
      <c r="HP4" s="612" t="str">
        <f>Sprache!$E$181</f>
        <v>G/U/V</v>
      </c>
      <c r="HQ4" s="612" t="str">
        <f>Sprache!$E$182</f>
        <v>TD</v>
      </c>
      <c r="HR4" s="612" t="str">
        <f>Sprache!$E$183</f>
        <v>exakt</v>
      </c>
      <c r="HS4" s="612" t="str">
        <f>Sprache!$E$194</f>
        <v>gr. Anz.</v>
      </c>
      <c r="HT4" s="613" t="str">
        <f>Sprache!$E$184</f>
        <v>Teams</v>
      </c>
      <c r="HV4" s="596"/>
      <c r="HW4" s="597"/>
      <c r="HX4" s="597"/>
      <c r="HY4" s="597"/>
      <c r="HZ4" s="769" t="str">
        <f>Sprache!$E$180</f>
        <v>Ergebn.</v>
      </c>
      <c r="IA4" s="770"/>
      <c r="IB4" s="612" t="str">
        <f>Sprache!$E$189</f>
        <v>Finale</v>
      </c>
      <c r="IC4" s="612" t="str">
        <f>Sprache!$E$181</f>
        <v>G/U/V</v>
      </c>
      <c r="ID4" s="612" t="str">
        <f>Sprache!$E$182</f>
        <v>TD</v>
      </c>
      <c r="IE4" s="612" t="str">
        <f>Sprache!$E$183</f>
        <v>exakt</v>
      </c>
      <c r="IF4" s="612" t="str">
        <f>Sprache!$E$194</f>
        <v>gr. Anz.</v>
      </c>
      <c r="IG4" s="613" t="str">
        <f>Sprache!$E$184</f>
        <v>Teams</v>
      </c>
      <c r="II4" s="596"/>
      <c r="IJ4" s="597"/>
      <c r="IK4" s="597"/>
      <c r="IL4" s="597"/>
      <c r="IM4" s="769" t="str">
        <f>Sprache!$E$180</f>
        <v>Ergebn.</v>
      </c>
      <c r="IN4" s="770"/>
      <c r="IO4" s="612" t="str">
        <f>Sprache!$E$189</f>
        <v>Finale</v>
      </c>
      <c r="IP4" s="612" t="str">
        <f>Sprache!$E$181</f>
        <v>G/U/V</v>
      </c>
      <c r="IQ4" s="612" t="str">
        <f>Sprache!$E$182</f>
        <v>TD</v>
      </c>
      <c r="IR4" s="612" t="str">
        <f>Sprache!$E$183</f>
        <v>exakt</v>
      </c>
      <c r="IS4" s="612" t="str">
        <f>Sprache!$E$194</f>
        <v>gr. Anz.</v>
      </c>
      <c r="IT4" s="613" t="str">
        <f>Sprache!$E$184</f>
        <v>Teams</v>
      </c>
      <c r="IV4" s="596"/>
      <c r="IW4" s="597"/>
      <c r="IX4" s="597"/>
      <c r="IY4" s="597"/>
      <c r="IZ4" s="769" t="str">
        <f>Sprache!$E$180</f>
        <v>Ergebn.</v>
      </c>
      <c r="JA4" s="770"/>
      <c r="JB4" s="612" t="str">
        <f>Sprache!$E$189</f>
        <v>Finale</v>
      </c>
      <c r="JC4" s="612" t="str">
        <f>Sprache!$E$181</f>
        <v>G/U/V</v>
      </c>
      <c r="JD4" s="612" t="str">
        <f>Sprache!$E$182</f>
        <v>TD</v>
      </c>
      <c r="JE4" s="612" t="str">
        <f>Sprache!$E$183</f>
        <v>exakt</v>
      </c>
      <c r="JF4" s="612" t="str">
        <f>Sprache!$E$194</f>
        <v>gr. Anz.</v>
      </c>
      <c r="JG4" s="613" t="str">
        <f>Sprache!$E$184</f>
        <v>Teams</v>
      </c>
      <c r="JI4" s="596"/>
      <c r="JJ4" s="597"/>
      <c r="JK4" s="597"/>
      <c r="JL4" s="597"/>
      <c r="JM4" s="769" t="str">
        <f>Sprache!$E$180</f>
        <v>Ergebn.</v>
      </c>
      <c r="JN4" s="770"/>
      <c r="JO4" s="612" t="str">
        <f>Sprache!$E$189</f>
        <v>Finale</v>
      </c>
      <c r="JP4" s="612" t="str">
        <f>Sprache!$E$181</f>
        <v>G/U/V</v>
      </c>
      <c r="JQ4" s="612" t="str">
        <f>Sprache!$E$182</f>
        <v>TD</v>
      </c>
      <c r="JR4" s="612" t="str">
        <f>Sprache!$E$183</f>
        <v>exakt</v>
      </c>
      <c r="JS4" s="612" t="str">
        <f>Sprache!$E$194</f>
        <v>gr. Anz.</v>
      </c>
      <c r="JT4" s="613" t="str">
        <f>Sprache!$E$184</f>
        <v>Teams</v>
      </c>
      <c r="JV4" s="596"/>
      <c r="JW4" s="597"/>
      <c r="JX4" s="597"/>
      <c r="JY4" s="597"/>
      <c r="JZ4" s="769" t="str">
        <f>Sprache!$E$180</f>
        <v>Ergebn.</v>
      </c>
      <c r="KA4" s="770"/>
      <c r="KB4" s="612" t="str">
        <f>Sprache!$E$189</f>
        <v>Finale</v>
      </c>
      <c r="KC4" s="612" t="str">
        <f>Sprache!$E$181</f>
        <v>G/U/V</v>
      </c>
      <c r="KD4" s="612" t="str">
        <f>Sprache!$E$182</f>
        <v>TD</v>
      </c>
      <c r="KE4" s="612" t="str">
        <f>Sprache!$E$183</f>
        <v>exakt</v>
      </c>
      <c r="KF4" s="612" t="str">
        <f>Sprache!$E$194</f>
        <v>gr. Anz.</v>
      </c>
      <c r="KG4" s="613" t="str">
        <f>Sprache!$E$184</f>
        <v>Teams</v>
      </c>
      <c r="KI4" s="596"/>
      <c r="KJ4" s="597"/>
      <c r="KK4" s="597"/>
      <c r="KL4" s="597"/>
      <c r="KM4" s="769" t="str">
        <f>Sprache!$E$180</f>
        <v>Ergebn.</v>
      </c>
      <c r="KN4" s="770"/>
      <c r="KO4" s="612" t="str">
        <f>Sprache!$E$189</f>
        <v>Finale</v>
      </c>
      <c r="KP4" s="612" t="str">
        <f>Sprache!$E$181</f>
        <v>G/U/V</v>
      </c>
      <c r="KQ4" s="612" t="str">
        <f>Sprache!$E$182</f>
        <v>TD</v>
      </c>
      <c r="KR4" s="612" t="str">
        <f>Sprache!$E$183</f>
        <v>exakt</v>
      </c>
      <c r="KS4" s="612" t="str">
        <f>Sprache!$E$194</f>
        <v>gr. Anz.</v>
      </c>
      <c r="KT4" s="613" t="str">
        <f>Sprache!$E$184</f>
        <v>Teams</v>
      </c>
      <c r="KV4" s="596"/>
      <c r="KW4" s="597"/>
      <c r="KX4" s="597"/>
      <c r="KY4" s="597"/>
      <c r="KZ4" s="769" t="str">
        <f>Sprache!$E$180</f>
        <v>Ergebn.</v>
      </c>
      <c r="LA4" s="770"/>
      <c r="LB4" s="612" t="str">
        <f>Sprache!$E$189</f>
        <v>Finale</v>
      </c>
      <c r="LC4" s="612" t="str">
        <f>Sprache!$E$181</f>
        <v>G/U/V</v>
      </c>
      <c r="LD4" s="612" t="str">
        <f>Sprache!$E$182</f>
        <v>TD</v>
      </c>
      <c r="LE4" s="612" t="str">
        <f>Sprache!$E$183</f>
        <v>exakt</v>
      </c>
      <c r="LF4" s="612" t="str">
        <f>Sprache!$E$194</f>
        <v>gr. Anz.</v>
      </c>
      <c r="LG4" s="613" t="str">
        <f>Sprache!$E$184</f>
        <v>Teams</v>
      </c>
      <c r="LI4" s="596"/>
      <c r="LJ4" s="597"/>
      <c r="LK4" s="597"/>
      <c r="LL4" s="597"/>
      <c r="LM4" s="769" t="str">
        <f>Sprache!$E$180</f>
        <v>Ergebn.</v>
      </c>
      <c r="LN4" s="770"/>
      <c r="LO4" s="612" t="str">
        <f>Sprache!$E$189</f>
        <v>Finale</v>
      </c>
      <c r="LP4" s="612" t="str">
        <f>Sprache!$E$181</f>
        <v>G/U/V</v>
      </c>
      <c r="LQ4" s="612" t="str">
        <f>Sprache!$E$182</f>
        <v>TD</v>
      </c>
      <c r="LR4" s="612" t="str">
        <f>Sprache!$E$183</f>
        <v>exakt</v>
      </c>
      <c r="LS4" s="612" t="str">
        <f>Sprache!$E$194</f>
        <v>gr. Anz.</v>
      </c>
      <c r="LT4" s="613" t="str">
        <f>Sprache!$E$184</f>
        <v>Teams</v>
      </c>
      <c r="LV4" s="596"/>
      <c r="LW4" s="597"/>
      <c r="LX4" s="597"/>
      <c r="LY4" s="597"/>
      <c r="LZ4" s="769" t="str">
        <f>Sprache!$E$180</f>
        <v>Ergebn.</v>
      </c>
      <c r="MA4" s="770"/>
      <c r="MB4" s="612" t="str">
        <f>Sprache!$E$189</f>
        <v>Finale</v>
      </c>
      <c r="MC4" s="612" t="str">
        <f>Sprache!$E$181</f>
        <v>G/U/V</v>
      </c>
      <c r="MD4" s="612" t="str">
        <f>Sprache!$E$182</f>
        <v>TD</v>
      </c>
      <c r="ME4" s="612" t="str">
        <f>Sprache!$E$183</f>
        <v>exakt</v>
      </c>
      <c r="MF4" s="612" t="str">
        <f>Sprache!$E$194</f>
        <v>gr. Anz.</v>
      </c>
      <c r="MG4" s="613" t="str">
        <f>Sprache!$E$184</f>
        <v>Teams</v>
      </c>
    </row>
    <row r="5" spans="2:345" ht="24" customHeight="1" thickTop="1" x14ac:dyDescent="0.25">
      <c r="B5" s="599" t="str">
        <f>Sprache!$E$93&amp;" A"</f>
        <v>Gruppe A</v>
      </c>
      <c r="C5" s="600"/>
      <c r="D5" s="600"/>
      <c r="E5" s="600"/>
      <c r="F5" s="600"/>
      <c r="G5" s="601"/>
      <c r="I5" s="599" t="str">
        <f t="shared" ref="I5:I32" si="0">$B5</f>
        <v>Gruppe A</v>
      </c>
      <c r="J5" s="600"/>
      <c r="K5" s="600"/>
      <c r="L5" s="600"/>
      <c r="M5" s="600"/>
      <c r="N5" s="600"/>
      <c r="O5" s="600"/>
      <c r="P5" s="600"/>
      <c r="Q5" s="600"/>
      <c r="R5" s="600"/>
      <c r="S5" s="600"/>
      <c r="T5" s="601"/>
      <c r="V5" s="599" t="str">
        <f t="shared" ref="V5:V32" si="1">$B5</f>
        <v>Gruppe A</v>
      </c>
      <c r="W5" s="600"/>
      <c r="X5" s="600"/>
      <c r="Y5" s="600"/>
      <c r="Z5" s="600"/>
      <c r="AA5" s="600"/>
      <c r="AB5" s="600"/>
      <c r="AC5" s="600"/>
      <c r="AD5" s="600"/>
      <c r="AE5" s="600"/>
      <c r="AF5" s="600"/>
      <c r="AG5" s="601"/>
      <c r="AI5" s="599" t="str">
        <f t="shared" ref="AI5:AI32" si="2">$B5</f>
        <v>Gruppe A</v>
      </c>
      <c r="AJ5" s="600"/>
      <c r="AK5" s="600"/>
      <c r="AL5" s="600"/>
      <c r="AM5" s="600"/>
      <c r="AN5" s="600"/>
      <c r="AO5" s="600"/>
      <c r="AP5" s="600"/>
      <c r="AQ5" s="600"/>
      <c r="AR5" s="600"/>
      <c r="AS5" s="600"/>
      <c r="AT5" s="601"/>
      <c r="AV5" s="599" t="str">
        <f t="shared" ref="AV5:AV32" si="3">$B5</f>
        <v>Gruppe A</v>
      </c>
      <c r="AW5" s="600"/>
      <c r="AX5" s="600"/>
      <c r="AY5" s="600"/>
      <c r="AZ5" s="600"/>
      <c r="BA5" s="600"/>
      <c r="BB5" s="600"/>
      <c r="BC5" s="600"/>
      <c r="BD5" s="600"/>
      <c r="BE5" s="600"/>
      <c r="BF5" s="600"/>
      <c r="BG5" s="601"/>
      <c r="BI5" s="599" t="str">
        <f t="shared" ref="BI5:BI32" si="4">$B5</f>
        <v>Gruppe A</v>
      </c>
      <c r="BJ5" s="600"/>
      <c r="BK5" s="600"/>
      <c r="BL5" s="600"/>
      <c r="BM5" s="600"/>
      <c r="BN5" s="600"/>
      <c r="BO5" s="600"/>
      <c r="BP5" s="600"/>
      <c r="BQ5" s="600"/>
      <c r="BR5" s="600"/>
      <c r="BS5" s="600"/>
      <c r="BT5" s="601"/>
      <c r="BV5" s="599" t="str">
        <f t="shared" ref="BV5:BV32" si="5">$B5</f>
        <v>Gruppe A</v>
      </c>
      <c r="BW5" s="600"/>
      <c r="BX5" s="600"/>
      <c r="BY5" s="600"/>
      <c r="BZ5" s="600"/>
      <c r="CA5" s="600"/>
      <c r="CB5" s="600"/>
      <c r="CC5" s="600"/>
      <c r="CD5" s="600"/>
      <c r="CE5" s="600"/>
      <c r="CF5" s="600"/>
      <c r="CG5" s="601"/>
      <c r="CI5" s="599" t="str">
        <f t="shared" ref="CI5:CI32" si="6">$B5</f>
        <v>Gruppe A</v>
      </c>
      <c r="CJ5" s="600"/>
      <c r="CK5" s="600"/>
      <c r="CL5" s="600"/>
      <c r="CM5" s="600"/>
      <c r="CN5" s="600"/>
      <c r="CO5" s="600"/>
      <c r="CP5" s="600"/>
      <c r="CQ5" s="600"/>
      <c r="CR5" s="600"/>
      <c r="CS5" s="600"/>
      <c r="CT5" s="601"/>
      <c r="CV5" s="599" t="str">
        <f t="shared" ref="CV5:CV32" si="7">$B5</f>
        <v>Gruppe A</v>
      </c>
      <c r="CW5" s="600"/>
      <c r="CX5" s="600"/>
      <c r="CY5" s="600"/>
      <c r="CZ5" s="600"/>
      <c r="DA5" s="600"/>
      <c r="DB5" s="600"/>
      <c r="DC5" s="600"/>
      <c r="DD5" s="600"/>
      <c r="DE5" s="600"/>
      <c r="DF5" s="600"/>
      <c r="DG5" s="601"/>
      <c r="DI5" s="599" t="str">
        <f t="shared" ref="DI5:DI32" si="8">$B5</f>
        <v>Gruppe A</v>
      </c>
      <c r="DJ5" s="600"/>
      <c r="DK5" s="600"/>
      <c r="DL5" s="600"/>
      <c r="DM5" s="600"/>
      <c r="DN5" s="600"/>
      <c r="DO5" s="600"/>
      <c r="DP5" s="600"/>
      <c r="DQ5" s="600"/>
      <c r="DR5" s="600"/>
      <c r="DS5" s="600"/>
      <c r="DT5" s="601"/>
      <c r="DV5" s="599" t="str">
        <f t="shared" ref="DV5:DV32" si="9">$B5</f>
        <v>Gruppe A</v>
      </c>
      <c r="DW5" s="600"/>
      <c r="DX5" s="600"/>
      <c r="DY5" s="600"/>
      <c r="DZ5" s="600"/>
      <c r="EA5" s="600"/>
      <c r="EB5" s="600"/>
      <c r="EC5" s="600"/>
      <c r="ED5" s="600"/>
      <c r="EE5" s="600"/>
      <c r="EF5" s="600"/>
      <c r="EG5" s="601"/>
      <c r="EI5" s="599" t="str">
        <f t="shared" ref="EI5:EI32" si="10">$B5</f>
        <v>Gruppe A</v>
      </c>
      <c r="EJ5" s="600"/>
      <c r="EK5" s="600"/>
      <c r="EL5" s="600"/>
      <c r="EM5" s="600"/>
      <c r="EN5" s="600"/>
      <c r="EO5" s="600"/>
      <c r="EP5" s="600"/>
      <c r="EQ5" s="600"/>
      <c r="ER5" s="600"/>
      <c r="ES5" s="600"/>
      <c r="ET5" s="601"/>
      <c r="EV5" s="599" t="str">
        <f t="shared" ref="EV5:EV32" si="11">$B5</f>
        <v>Gruppe A</v>
      </c>
      <c r="EW5" s="600"/>
      <c r="EX5" s="600"/>
      <c r="EY5" s="600"/>
      <c r="EZ5" s="600"/>
      <c r="FA5" s="600"/>
      <c r="FB5" s="600"/>
      <c r="FC5" s="600"/>
      <c r="FD5" s="600"/>
      <c r="FE5" s="600"/>
      <c r="FF5" s="600"/>
      <c r="FG5" s="601"/>
      <c r="FI5" s="599" t="str">
        <f t="shared" ref="FI5:FI32" si="12">$B5</f>
        <v>Gruppe A</v>
      </c>
      <c r="FJ5" s="600"/>
      <c r="FK5" s="600"/>
      <c r="FL5" s="600"/>
      <c r="FM5" s="600"/>
      <c r="FN5" s="600"/>
      <c r="FO5" s="600"/>
      <c r="FP5" s="600"/>
      <c r="FQ5" s="600"/>
      <c r="FR5" s="600"/>
      <c r="FS5" s="600"/>
      <c r="FT5" s="601"/>
      <c r="FV5" s="599" t="str">
        <f t="shared" ref="FV5:FV32" si="13">$B5</f>
        <v>Gruppe A</v>
      </c>
      <c r="FW5" s="600"/>
      <c r="FX5" s="600"/>
      <c r="FY5" s="600"/>
      <c r="FZ5" s="600"/>
      <c r="GA5" s="600"/>
      <c r="GB5" s="600"/>
      <c r="GC5" s="600"/>
      <c r="GD5" s="600"/>
      <c r="GE5" s="600"/>
      <c r="GF5" s="600"/>
      <c r="GG5" s="601"/>
      <c r="GI5" s="599" t="str">
        <f t="shared" ref="GI5:GI32" si="14">$B5</f>
        <v>Gruppe A</v>
      </c>
      <c r="GJ5" s="600"/>
      <c r="GK5" s="600"/>
      <c r="GL5" s="600"/>
      <c r="GM5" s="600"/>
      <c r="GN5" s="600"/>
      <c r="GO5" s="600"/>
      <c r="GP5" s="600"/>
      <c r="GQ5" s="600"/>
      <c r="GR5" s="600"/>
      <c r="GS5" s="600"/>
      <c r="GT5" s="601"/>
      <c r="GV5" s="599" t="str">
        <f t="shared" ref="GV5:GV32" si="15">$B5</f>
        <v>Gruppe A</v>
      </c>
      <c r="GW5" s="600"/>
      <c r="GX5" s="600"/>
      <c r="GY5" s="600"/>
      <c r="GZ5" s="600"/>
      <c r="HA5" s="600"/>
      <c r="HB5" s="600"/>
      <c r="HC5" s="600"/>
      <c r="HD5" s="600"/>
      <c r="HE5" s="600"/>
      <c r="HF5" s="600"/>
      <c r="HG5" s="601"/>
      <c r="HI5" s="599" t="str">
        <f t="shared" ref="HI5:HI32" si="16">$B5</f>
        <v>Gruppe A</v>
      </c>
      <c r="HJ5" s="600"/>
      <c r="HK5" s="600"/>
      <c r="HL5" s="600"/>
      <c r="HM5" s="600"/>
      <c r="HN5" s="600"/>
      <c r="HO5" s="600"/>
      <c r="HP5" s="600"/>
      <c r="HQ5" s="600"/>
      <c r="HR5" s="600"/>
      <c r="HS5" s="600"/>
      <c r="HT5" s="601"/>
      <c r="HV5" s="599" t="str">
        <f t="shared" ref="HV5:HV32" si="17">$B5</f>
        <v>Gruppe A</v>
      </c>
      <c r="HW5" s="600"/>
      <c r="HX5" s="600"/>
      <c r="HY5" s="600"/>
      <c r="HZ5" s="600"/>
      <c r="IA5" s="600"/>
      <c r="IB5" s="600"/>
      <c r="IC5" s="600"/>
      <c r="ID5" s="600"/>
      <c r="IE5" s="600"/>
      <c r="IF5" s="600"/>
      <c r="IG5" s="601"/>
      <c r="II5" s="599" t="str">
        <f t="shared" ref="II5:II32" si="18">$B5</f>
        <v>Gruppe A</v>
      </c>
      <c r="IJ5" s="600"/>
      <c r="IK5" s="600"/>
      <c r="IL5" s="600"/>
      <c r="IM5" s="600"/>
      <c r="IN5" s="600"/>
      <c r="IO5" s="600"/>
      <c r="IP5" s="600"/>
      <c r="IQ5" s="600"/>
      <c r="IR5" s="600"/>
      <c r="IS5" s="600"/>
      <c r="IT5" s="601"/>
      <c r="IV5" s="599" t="str">
        <f t="shared" ref="IV5:IV32" si="19">$B5</f>
        <v>Gruppe A</v>
      </c>
      <c r="IW5" s="600"/>
      <c r="IX5" s="600"/>
      <c r="IY5" s="600"/>
      <c r="IZ5" s="600"/>
      <c r="JA5" s="600"/>
      <c r="JB5" s="600"/>
      <c r="JC5" s="600"/>
      <c r="JD5" s="600"/>
      <c r="JE5" s="600"/>
      <c r="JF5" s="600"/>
      <c r="JG5" s="601"/>
      <c r="JI5" s="599" t="str">
        <f t="shared" ref="JI5:JI32" si="20">$B5</f>
        <v>Gruppe A</v>
      </c>
      <c r="JJ5" s="600"/>
      <c r="JK5" s="600"/>
      <c r="JL5" s="600"/>
      <c r="JM5" s="600"/>
      <c r="JN5" s="600"/>
      <c r="JO5" s="600"/>
      <c r="JP5" s="600"/>
      <c r="JQ5" s="600"/>
      <c r="JR5" s="600"/>
      <c r="JS5" s="600"/>
      <c r="JT5" s="601"/>
      <c r="JV5" s="599" t="str">
        <f t="shared" ref="JV5:JV32" si="21">$B5</f>
        <v>Gruppe A</v>
      </c>
      <c r="JW5" s="600"/>
      <c r="JX5" s="600"/>
      <c r="JY5" s="600"/>
      <c r="JZ5" s="600"/>
      <c r="KA5" s="600"/>
      <c r="KB5" s="600"/>
      <c r="KC5" s="600"/>
      <c r="KD5" s="600"/>
      <c r="KE5" s="600"/>
      <c r="KF5" s="600"/>
      <c r="KG5" s="601"/>
      <c r="KI5" s="599" t="str">
        <f t="shared" ref="KI5:KI32" si="22">$B5</f>
        <v>Gruppe A</v>
      </c>
      <c r="KJ5" s="600"/>
      <c r="KK5" s="600"/>
      <c r="KL5" s="600"/>
      <c r="KM5" s="600"/>
      <c r="KN5" s="600"/>
      <c r="KO5" s="600"/>
      <c r="KP5" s="600"/>
      <c r="KQ5" s="600"/>
      <c r="KR5" s="600"/>
      <c r="KS5" s="600"/>
      <c r="KT5" s="601"/>
      <c r="KV5" s="599" t="str">
        <f t="shared" ref="KV5:KV32" si="23">$B5</f>
        <v>Gruppe A</v>
      </c>
      <c r="KW5" s="600"/>
      <c r="KX5" s="600"/>
      <c r="KY5" s="600"/>
      <c r="KZ5" s="600"/>
      <c r="LA5" s="600"/>
      <c r="LB5" s="600"/>
      <c r="LC5" s="600"/>
      <c r="LD5" s="600"/>
      <c r="LE5" s="600"/>
      <c r="LF5" s="600"/>
      <c r="LG5" s="601"/>
      <c r="LI5" s="599" t="str">
        <f t="shared" ref="LI5:LI32" si="24">$B5</f>
        <v>Gruppe A</v>
      </c>
      <c r="LJ5" s="600"/>
      <c r="LK5" s="600"/>
      <c r="LL5" s="600"/>
      <c r="LM5" s="600"/>
      <c r="LN5" s="600"/>
      <c r="LO5" s="600"/>
      <c r="LP5" s="600"/>
      <c r="LQ5" s="600"/>
      <c r="LR5" s="600"/>
      <c r="LS5" s="600"/>
      <c r="LT5" s="601"/>
      <c r="LV5" s="599" t="str">
        <f t="shared" ref="LV5:LV32" si="25">$B5</f>
        <v>Gruppe A</v>
      </c>
      <c r="LW5" s="600"/>
      <c r="LX5" s="600"/>
      <c r="LY5" s="600"/>
      <c r="LZ5" s="600"/>
      <c r="MA5" s="600"/>
      <c r="MB5" s="600"/>
      <c r="MC5" s="600"/>
      <c r="MD5" s="600"/>
      <c r="ME5" s="600"/>
      <c r="MF5" s="600"/>
      <c r="MG5" s="601"/>
    </row>
    <row r="6" spans="2:345" x14ac:dyDescent="0.25">
      <c r="B6" s="605">
        <f>INDEX(Groups!$C$7:$C$25,MATCH(C6,Groups!$D$7:$D$25,0))</f>
        <v>24</v>
      </c>
      <c r="C6" s="646" t="str">
        <f>GrpA!$B$4</f>
        <v>Island</v>
      </c>
      <c r="D6" s="606">
        <f>INDEX(Groups!$C$7:$C$25,MATCH(E6,Groups!$D$7:$D$25,0))</f>
        <v>20</v>
      </c>
      <c r="E6" s="646" t="str">
        <f>GrpA!$D$4</f>
        <v>Finnland</v>
      </c>
      <c r="F6" s="649">
        <f>GrpA!$E$4</f>
        <v>0</v>
      </c>
      <c r="G6" s="650">
        <f>GrpA!$G$4</f>
        <v>1</v>
      </c>
      <c r="I6" s="605">
        <f t="shared" si="0"/>
        <v>24</v>
      </c>
      <c r="J6" s="646" t="str">
        <f>GrpA!$B$4</f>
        <v>Island</v>
      </c>
      <c r="K6" s="606">
        <f t="shared" ref="K6:K11" si="26">$D6</f>
        <v>20</v>
      </c>
      <c r="L6" s="646" t="str">
        <f>GrpA!$D$4</f>
        <v>Finnland</v>
      </c>
      <c r="M6" s="643"/>
      <c r="N6" s="643"/>
      <c r="O6" s="614"/>
      <c r="P6" s="606" t="str">
        <f t="shared" ref="P6:P11" si="27">IF(($F6&lt;&gt;"")*($G6&lt;&gt;"")*(M6&lt;&gt;"")*(N6&lt;&gt;""),($F6&gt;$G6)*(M6&gt;N6)+($F6=$G6)*(M6=N6)+($F6&lt;$G6)*(M6&lt;N6),"")</f>
        <v/>
      </c>
      <c r="Q6" s="606" t="str">
        <f>IF((P6&lt;&gt;""),IF(OR($F6&lt;&gt;$G6,PrSettings!$M$4="●"),(($F6-$G6)=(M6-N6))*1,0),"")</f>
        <v/>
      </c>
      <c r="R6" s="606" t="str">
        <f t="shared" ref="R6:R11" si="28">IF((P6&lt;&gt;""),($F6=M6)*($G6=N6),"")</f>
        <v/>
      </c>
      <c r="S6" s="606" t="str">
        <f>IF(P6&lt;&gt;"",IF(ABS($F6-$G6)&gt;=PrSettings!$M$7,(ABS($F6-$G6-M6+N6)&lt;=1)*1,IF(AND(P6,$F6=$G6,$F6&gt;=PrSettings!$M$6),(ABS(M6-$F6)&lt;=1)*1,IF(AND(P6,$F6+$G6&gt;=PrSettings!$M$8),(ABS(M6-$F6)+ABS(N6-$G6)&lt;=1)*1,""))),"")</f>
        <v/>
      </c>
      <c r="T6" s="617"/>
      <c r="V6" s="605">
        <f t="shared" si="1"/>
        <v>24</v>
      </c>
      <c r="W6" s="646" t="str">
        <f>GrpA!$B$4</f>
        <v>Island</v>
      </c>
      <c r="X6" s="606">
        <f t="shared" ref="X6:X11" si="29">$D6</f>
        <v>20</v>
      </c>
      <c r="Y6" s="646" t="str">
        <f>GrpA!$D$4</f>
        <v>Finnland</v>
      </c>
      <c r="Z6" s="643"/>
      <c r="AA6" s="643"/>
      <c r="AB6" s="614"/>
      <c r="AC6" s="606" t="str">
        <f t="shared" ref="AC6:AC11" si="30">IF(($F6&lt;&gt;"")*($G6&lt;&gt;"")*(Z6&lt;&gt;"")*(AA6&lt;&gt;""),($F6&gt;$G6)*(Z6&gt;AA6)+($F6=$G6)*(Z6=AA6)+($F6&lt;$G6)*(Z6&lt;AA6),"")</f>
        <v/>
      </c>
      <c r="AD6" s="606" t="str">
        <f>IF((AC6&lt;&gt;""),IF(OR($F6&lt;&gt;$G6,PrSettings!$M$4="●"),(($F6-$G6)=(Z6-AA6))*1,0),"")</f>
        <v/>
      </c>
      <c r="AE6" s="606" t="str">
        <f t="shared" ref="AE6:AE11" si="31">IF((AC6&lt;&gt;""),($F6=Z6)*($G6=AA6),"")</f>
        <v/>
      </c>
      <c r="AF6" s="606" t="str">
        <f>IF(AC6&lt;&gt;"",IF(ABS($F6-$G6)&gt;=PrSettings!$M$7,(ABS($F6-$G6-Z6+AA6)&lt;=1)*1,IF(AND(AC6,$F6=$G6,$F6&gt;=PrSettings!$M$6),(ABS(Z6-$F6)&lt;=1)*1,IF(AND(AC6,$F6+$G6&gt;=PrSettings!$M$8),(ABS(Z6-$F6)+ABS(AA6-$G6)&lt;=1)*1,""))),"")</f>
        <v/>
      </c>
      <c r="AG6" s="617"/>
      <c r="AI6" s="605">
        <f t="shared" si="2"/>
        <v>24</v>
      </c>
      <c r="AJ6" s="646" t="str">
        <f>GrpA!$B$4</f>
        <v>Island</v>
      </c>
      <c r="AK6" s="606">
        <f t="shared" ref="AK6:AK11" si="32">$D6</f>
        <v>20</v>
      </c>
      <c r="AL6" s="646" t="str">
        <f>GrpA!$D$4</f>
        <v>Finnland</v>
      </c>
      <c r="AM6" s="643"/>
      <c r="AN6" s="643"/>
      <c r="AO6" s="614"/>
      <c r="AP6" s="606" t="str">
        <f t="shared" ref="AP6:AP11" si="33">IF(($F6&lt;&gt;"")*($G6&lt;&gt;"")*(AM6&lt;&gt;"")*(AN6&lt;&gt;""),($F6&gt;$G6)*(AM6&gt;AN6)+($F6=$G6)*(AM6=AN6)+($F6&lt;$G6)*(AM6&lt;AN6),"")</f>
        <v/>
      </c>
      <c r="AQ6" s="606" t="str">
        <f>IF((AP6&lt;&gt;""),IF(OR($F6&lt;&gt;$G6,PrSettings!$M$4="●"),(($F6-$G6)=(AM6-AN6))*1,0),"")</f>
        <v/>
      </c>
      <c r="AR6" s="606" t="str">
        <f t="shared" ref="AR6:AR11" si="34">IF((AP6&lt;&gt;""),($F6=AM6)*($G6=AN6),"")</f>
        <v/>
      </c>
      <c r="AS6" s="606" t="str">
        <f>IF(AP6&lt;&gt;"",IF(ABS($F6-$G6)&gt;=PrSettings!$M$7,(ABS($F6-$G6-AM6+AN6)&lt;=1)*1,IF(AND(AP6,$F6=$G6,$F6&gt;=PrSettings!$M$6),(ABS(AM6-$F6)&lt;=1)*1,IF(AND(AP6,$F6+$G6&gt;=PrSettings!$M$8),(ABS(AM6-$F6)+ABS(AN6-$G6)&lt;=1)*1,""))),"")</f>
        <v/>
      </c>
      <c r="AT6" s="617"/>
      <c r="AV6" s="605">
        <f t="shared" si="3"/>
        <v>24</v>
      </c>
      <c r="AW6" s="646" t="str">
        <f>GrpA!$B$4</f>
        <v>Island</v>
      </c>
      <c r="AX6" s="606">
        <f t="shared" ref="AX6:AX11" si="35">$D6</f>
        <v>20</v>
      </c>
      <c r="AY6" s="646" t="str">
        <f>GrpA!$D$4</f>
        <v>Finnland</v>
      </c>
      <c r="AZ6" s="643"/>
      <c r="BA6" s="643"/>
      <c r="BB6" s="614"/>
      <c r="BC6" s="606" t="str">
        <f t="shared" ref="BC6:BC11" si="36">IF(($F6&lt;&gt;"")*($G6&lt;&gt;"")*(AZ6&lt;&gt;"")*(BA6&lt;&gt;""),($F6&gt;$G6)*(AZ6&gt;BA6)+($F6=$G6)*(AZ6=BA6)+($F6&lt;$G6)*(AZ6&lt;BA6),"")</f>
        <v/>
      </c>
      <c r="BD6" s="606" t="str">
        <f>IF((BC6&lt;&gt;""),IF(OR($F6&lt;&gt;$G6,PrSettings!$M$4="●"),(($F6-$G6)=(AZ6-BA6))*1,0),"")</f>
        <v/>
      </c>
      <c r="BE6" s="606" t="str">
        <f t="shared" ref="BE6:BE11" si="37">IF((BC6&lt;&gt;""),($F6=AZ6)*($G6=BA6),"")</f>
        <v/>
      </c>
      <c r="BF6" s="606" t="str">
        <f>IF(BC6&lt;&gt;"",IF(ABS($F6-$G6)&gt;=PrSettings!$M$7,(ABS($F6-$G6-AZ6+BA6)&lt;=1)*1,IF(AND(BC6,$F6=$G6,$F6&gt;=PrSettings!$M$6),(ABS(AZ6-$F6)&lt;=1)*1,IF(AND(BC6,$F6+$G6&gt;=PrSettings!$M$8),(ABS(AZ6-$F6)+ABS(BA6-$G6)&lt;=1)*1,""))),"")</f>
        <v/>
      </c>
      <c r="BG6" s="617"/>
      <c r="BI6" s="605">
        <f t="shared" si="4"/>
        <v>24</v>
      </c>
      <c r="BJ6" s="646" t="str">
        <f>GrpA!$B$4</f>
        <v>Island</v>
      </c>
      <c r="BK6" s="606">
        <f t="shared" ref="BK6:BK11" si="38">$D6</f>
        <v>20</v>
      </c>
      <c r="BL6" s="646" t="str">
        <f>GrpA!$D$4</f>
        <v>Finnland</v>
      </c>
      <c r="BM6" s="643"/>
      <c r="BN6" s="643"/>
      <c r="BO6" s="614"/>
      <c r="BP6" s="606" t="str">
        <f t="shared" ref="BP6:BP11" si="39">IF(($F6&lt;&gt;"")*($G6&lt;&gt;"")*(BM6&lt;&gt;"")*(BN6&lt;&gt;""),($F6&gt;$G6)*(BM6&gt;BN6)+($F6=$G6)*(BM6=BN6)+($F6&lt;$G6)*(BM6&lt;BN6),"")</f>
        <v/>
      </c>
      <c r="BQ6" s="606" t="str">
        <f>IF((BP6&lt;&gt;""),IF(OR($F6&lt;&gt;$G6,PrSettings!$M$4="●"),(($F6-$G6)=(BM6-BN6))*1,0),"")</f>
        <v/>
      </c>
      <c r="BR6" s="606" t="str">
        <f t="shared" ref="BR6:BR11" si="40">IF((BP6&lt;&gt;""),($F6=BM6)*($G6=BN6),"")</f>
        <v/>
      </c>
      <c r="BS6" s="606" t="str">
        <f>IF(BP6&lt;&gt;"",IF(ABS($F6-$G6)&gt;=PrSettings!$M$7,(ABS($F6-$G6-BM6+BN6)&lt;=1)*1,IF(AND(BP6,$F6=$G6,$F6&gt;=PrSettings!$M$6),(ABS(BM6-$F6)&lt;=1)*1,IF(AND(BP6,$F6+$G6&gt;=PrSettings!$M$8),(ABS(BM6-$F6)+ABS(BN6-$G6)&lt;=1)*1,""))),"")</f>
        <v/>
      </c>
      <c r="BT6" s="617"/>
      <c r="BV6" s="605">
        <f t="shared" si="5"/>
        <v>24</v>
      </c>
      <c r="BW6" s="646" t="str">
        <f>GrpA!$B$4</f>
        <v>Island</v>
      </c>
      <c r="BX6" s="606">
        <f t="shared" ref="BX6:BX11" si="41">$D6</f>
        <v>20</v>
      </c>
      <c r="BY6" s="646" t="str">
        <f>GrpA!$D$4</f>
        <v>Finnland</v>
      </c>
      <c r="BZ6" s="643"/>
      <c r="CA6" s="643"/>
      <c r="CB6" s="614"/>
      <c r="CC6" s="606" t="str">
        <f t="shared" ref="CC6:CC11" si="42">IF(($F6&lt;&gt;"")*($G6&lt;&gt;"")*(BZ6&lt;&gt;"")*(CA6&lt;&gt;""),($F6&gt;$G6)*(BZ6&gt;CA6)+($F6=$G6)*(BZ6=CA6)+($F6&lt;$G6)*(BZ6&lt;CA6),"")</f>
        <v/>
      </c>
      <c r="CD6" s="606" t="str">
        <f>IF((CC6&lt;&gt;""),IF(OR($F6&lt;&gt;$G6,PrSettings!$M$4="●"),(($F6-$G6)=(BZ6-CA6))*1,0),"")</f>
        <v/>
      </c>
      <c r="CE6" s="606" t="str">
        <f t="shared" ref="CE6:CE11" si="43">IF((CC6&lt;&gt;""),($F6=BZ6)*($G6=CA6),"")</f>
        <v/>
      </c>
      <c r="CF6" s="606" t="str">
        <f>IF(CC6&lt;&gt;"",IF(ABS($F6-$G6)&gt;=PrSettings!$M$7,(ABS($F6-$G6-BZ6+CA6)&lt;=1)*1,IF(AND(CC6,$F6=$G6,$F6&gt;=PrSettings!$M$6),(ABS(BZ6-$F6)&lt;=1)*1,IF(AND(CC6,$F6+$G6&gt;=PrSettings!$M$8),(ABS(BZ6-$F6)+ABS(CA6-$G6)&lt;=1)*1,""))),"")</f>
        <v/>
      </c>
      <c r="CG6" s="617"/>
      <c r="CI6" s="605">
        <f t="shared" si="6"/>
        <v>24</v>
      </c>
      <c r="CJ6" s="646" t="str">
        <f>GrpA!$B$4</f>
        <v>Island</v>
      </c>
      <c r="CK6" s="606">
        <f t="shared" ref="CK6:CK11" si="44">$D6</f>
        <v>20</v>
      </c>
      <c r="CL6" s="646" t="str">
        <f>GrpA!$D$4</f>
        <v>Finnland</v>
      </c>
      <c r="CM6" s="643"/>
      <c r="CN6" s="643"/>
      <c r="CO6" s="614"/>
      <c r="CP6" s="606" t="str">
        <f t="shared" ref="CP6:CP11" si="45">IF(($F6&lt;&gt;"")*($G6&lt;&gt;"")*(CM6&lt;&gt;"")*(CN6&lt;&gt;""),($F6&gt;$G6)*(CM6&gt;CN6)+($F6=$G6)*(CM6=CN6)+($F6&lt;$G6)*(CM6&lt;CN6),"")</f>
        <v/>
      </c>
      <c r="CQ6" s="606" t="str">
        <f>IF((CP6&lt;&gt;""),IF(OR($F6&lt;&gt;$G6,PrSettings!$M$4="●"),(($F6-$G6)=(CM6-CN6))*1,0),"")</f>
        <v/>
      </c>
      <c r="CR6" s="606" t="str">
        <f t="shared" ref="CR6:CR11" si="46">IF((CP6&lt;&gt;""),($F6=CM6)*($G6=CN6),"")</f>
        <v/>
      </c>
      <c r="CS6" s="606" t="str">
        <f>IF(CP6&lt;&gt;"",IF(ABS($F6-$G6)&gt;=PrSettings!$M$7,(ABS($F6-$G6-CM6+CN6)&lt;=1)*1,IF(AND(CP6,$F6=$G6,$F6&gt;=PrSettings!$M$6),(ABS(CM6-$F6)&lt;=1)*1,IF(AND(CP6,$F6+$G6&gt;=PrSettings!$M$8),(ABS(CM6-$F6)+ABS(CN6-$G6)&lt;=1)*1,""))),"")</f>
        <v/>
      </c>
      <c r="CT6" s="617"/>
      <c r="CV6" s="605">
        <f t="shared" si="7"/>
        <v>24</v>
      </c>
      <c r="CW6" s="646" t="str">
        <f>GrpA!$B$4</f>
        <v>Island</v>
      </c>
      <c r="CX6" s="606">
        <f t="shared" ref="CX6:CX11" si="47">$D6</f>
        <v>20</v>
      </c>
      <c r="CY6" s="646" t="str">
        <f>GrpA!$D$4</f>
        <v>Finnland</v>
      </c>
      <c r="CZ6" s="643"/>
      <c r="DA6" s="643"/>
      <c r="DB6" s="614"/>
      <c r="DC6" s="606" t="str">
        <f t="shared" ref="DC6:DC11" si="48">IF(($F6&lt;&gt;"")*($G6&lt;&gt;"")*(CZ6&lt;&gt;"")*(DA6&lt;&gt;""),($F6&gt;$G6)*(CZ6&gt;DA6)+($F6=$G6)*(CZ6=DA6)+($F6&lt;$G6)*(CZ6&lt;DA6),"")</f>
        <v/>
      </c>
      <c r="DD6" s="606" t="str">
        <f>IF((DC6&lt;&gt;""),IF(OR($F6&lt;&gt;$G6,PrSettings!$M$4="●"),(($F6-$G6)=(CZ6-DA6))*1,0),"")</f>
        <v/>
      </c>
      <c r="DE6" s="606" t="str">
        <f t="shared" ref="DE6:DE11" si="49">IF((DC6&lt;&gt;""),($F6=CZ6)*($G6=DA6),"")</f>
        <v/>
      </c>
      <c r="DF6" s="606" t="str">
        <f>IF(DC6&lt;&gt;"",IF(ABS($F6-$G6)&gt;=PrSettings!$M$7,(ABS($F6-$G6-CZ6+DA6)&lt;=1)*1,IF(AND(DC6,$F6=$G6,$F6&gt;=PrSettings!$M$6),(ABS(CZ6-$F6)&lt;=1)*1,IF(AND(DC6,$F6+$G6&gt;=PrSettings!$M$8),(ABS(CZ6-$F6)+ABS(DA6-$G6)&lt;=1)*1,""))),"")</f>
        <v/>
      </c>
      <c r="DG6" s="617"/>
      <c r="DI6" s="605">
        <f t="shared" si="8"/>
        <v>24</v>
      </c>
      <c r="DJ6" s="646" t="str">
        <f>GrpA!$B$4</f>
        <v>Island</v>
      </c>
      <c r="DK6" s="606">
        <f t="shared" ref="DK6:DK11" si="50">$D6</f>
        <v>20</v>
      </c>
      <c r="DL6" s="646" t="str">
        <f>GrpA!$D$4</f>
        <v>Finnland</v>
      </c>
      <c r="DM6" s="643"/>
      <c r="DN6" s="643"/>
      <c r="DO6" s="614"/>
      <c r="DP6" s="606" t="str">
        <f t="shared" ref="DP6:DP11" si="51">IF(($F6&lt;&gt;"")*($G6&lt;&gt;"")*(DM6&lt;&gt;"")*(DN6&lt;&gt;""),($F6&gt;$G6)*(DM6&gt;DN6)+($F6=$G6)*(DM6=DN6)+($F6&lt;$G6)*(DM6&lt;DN6),"")</f>
        <v/>
      </c>
      <c r="DQ6" s="606" t="str">
        <f>IF((DP6&lt;&gt;""),IF(OR($F6&lt;&gt;$G6,PrSettings!$M$4="●"),(($F6-$G6)=(DM6-DN6))*1,0),"")</f>
        <v/>
      </c>
      <c r="DR6" s="606" t="str">
        <f t="shared" ref="DR6:DR11" si="52">IF((DP6&lt;&gt;""),($F6=DM6)*($G6=DN6),"")</f>
        <v/>
      </c>
      <c r="DS6" s="606" t="str">
        <f>IF(DP6&lt;&gt;"",IF(ABS($F6-$G6)&gt;=PrSettings!$M$7,(ABS($F6-$G6-DM6+DN6)&lt;=1)*1,IF(AND(DP6,$F6=$G6,$F6&gt;=PrSettings!$M$6),(ABS(DM6-$F6)&lt;=1)*1,IF(AND(DP6,$F6+$G6&gt;=PrSettings!$M$8),(ABS(DM6-$F6)+ABS(DN6-$G6)&lt;=1)*1,""))),"")</f>
        <v/>
      </c>
      <c r="DT6" s="617"/>
      <c r="DV6" s="605">
        <f t="shared" si="9"/>
        <v>24</v>
      </c>
      <c r="DW6" s="646" t="str">
        <f>GrpA!$B$4</f>
        <v>Island</v>
      </c>
      <c r="DX6" s="606">
        <f t="shared" ref="DX6:DX11" si="53">$D6</f>
        <v>20</v>
      </c>
      <c r="DY6" s="646" t="str">
        <f>GrpA!$D$4</f>
        <v>Finnland</v>
      </c>
      <c r="DZ6" s="643"/>
      <c r="EA6" s="643"/>
      <c r="EB6" s="614"/>
      <c r="EC6" s="606" t="str">
        <f t="shared" ref="EC6:EC11" si="54">IF(($F6&lt;&gt;"")*($G6&lt;&gt;"")*(DZ6&lt;&gt;"")*(EA6&lt;&gt;""),($F6&gt;$G6)*(DZ6&gt;EA6)+($F6=$G6)*(DZ6=EA6)+($F6&lt;$G6)*(DZ6&lt;EA6),"")</f>
        <v/>
      </c>
      <c r="ED6" s="606" t="str">
        <f>IF((EC6&lt;&gt;""),IF(OR($F6&lt;&gt;$G6,PrSettings!$M$4="●"),(($F6-$G6)=(DZ6-EA6))*1,0),"")</f>
        <v/>
      </c>
      <c r="EE6" s="606" t="str">
        <f t="shared" ref="EE6:EE11" si="55">IF((EC6&lt;&gt;""),($F6=DZ6)*($G6=EA6),"")</f>
        <v/>
      </c>
      <c r="EF6" s="606" t="str">
        <f>IF(EC6&lt;&gt;"",IF(ABS($F6-$G6)&gt;=PrSettings!$M$7,(ABS($F6-$G6-DZ6+EA6)&lt;=1)*1,IF(AND(EC6,$F6=$G6,$F6&gt;=PrSettings!$M$6),(ABS(DZ6-$F6)&lt;=1)*1,IF(AND(EC6,$F6+$G6&gt;=PrSettings!$M$8),(ABS(DZ6-$F6)+ABS(EA6-$G6)&lt;=1)*1,""))),"")</f>
        <v/>
      </c>
      <c r="EG6" s="617"/>
      <c r="EI6" s="605">
        <f t="shared" si="10"/>
        <v>24</v>
      </c>
      <c r="EJ6" s="646" t="str">
        <f>GrpA!$B$4</f>
        <v>Island</v>
      </c>
      <c r="EK6" s="606">
        <f t="shared" ref="EK6:EK11" si="56">$D6</f>
        <v>20</v>
      </c>
      <c r="EL6" s="646" t="str">
        <f>GrpA!$D$4</f>
        <v>Finnland</v>
      </c>
      <c r="EM6" s="643"/>
      <c r="EN6" s="643"/>
      <c r="EO6" s="614"/>
      <c r="EP6" s="606" t="str">
        <f t="shared" ref="EP6:EP11" si="57">IF(($F6&lt;&gt;"")*($G6&lt;&gt;"")*(EM6&lt;&gt;"")*(EN6&lt;&gt;""),($F6&gt;$G6)*(EM6&gt;EN6)+($F6=$G6)*(EM6=EN6)+($F6&lt;$G6)*(EM6&lt;EN6),"")</f>
        <v/>
      </c>
      <c r="EQ6" s="606" t="str">
        <f>IF((EP6&lt;&gt;""),IF(OR($F6&lt;&gt;$G6,PrSettings!$M$4="●"),(($F6-$G6)=(EM6-EN6))*1,0),"")</f>
        <v/>
      </c>
      <c r="ER6" s="606" t="str">
        <f t="shared" ref="ER6:ER11" si="58">IF((EP6&lt;&gt;""),($F6=EM6)*($G6=EN6),"")</f>
        <v/>
      </c>
      <c r="ES6" s="606" t="str">
        <f>IF(EP6&lt;&gt;"",IF(ABS($F6-$G6)&gt;=PrSettings!$M$7,(ABS($F6-$G6-EM6+EN6)&lt;=1)*1,IF(AND(EP6,$F6=$G6,$F6&gt;=PrSettings!$M$6),(ABS(EM6-$F6)&lt;=1)*1,IF(AND(EP6,$F6+$G6&gt;=PrSettings!$M$8),(ABS(EM6-$F6)+ABS(EN6-$G6)&lt;=1)*1,""))),"")</f>
        <v/>
      </c>
      <c r="ET6" s="617"/>
      <c r="EV6" s="605">
        <f t="shared" si="11"/>
        <v>24</v>
      </c>
      <c r="EW6" s="646" t="str">
        <f>GrpA!$B$4</f>
        <v>Island</v>
      </c>
      <c r="EX6" s="606">
        <f t="shared" ref="EX6:EX11" si="59">$D6</f>
        <v>20</v>
      </c>
      <c r="EY6" s="646" t="str">
        <f>GrpA!$D$4</f>
        <v>Finnland</v>
      </c>
      <c r="EZ6" s="643"/>
      <c r="FA6" s="643"/>
      <c r="FB6" s="614"/>
      <c r="FC6" s="606" t="str">
        <f t="shared" ref="FC6:FC11" si="60">IF(($F6&lt;&gt;"")*($G6&lt;&gt;"")*(EZ6&lt;&gt;"")*(FA6&lt;&gt;""),($F6&gt;$G6)*(EZ6&gt;FA6)+($F6=$G6)*(EZ6=FA6)+($F6&lt;$G6)*(EZ6&lt;FA6),"")</f>
        <v/>
      </c>
      <c r="FD6" s="606" t="str">
        <f>IF((FC6&lt;&gt;""),IF(OR($F6&lt;&gt;$G6,PrSettings!$M$4="●"),(($F6-$G6)=(EZ6-FA6))*1,0),"")</f>
        <v/>
      </c>
      <c r="FE6" s="606" t="str">
        <f t="shared" ref="FE6:FE11" si="61">IF((FC6&lt;&gt;""),($F6=EZ6)*($G6=FA6),"")</f>
        <v/>
      </c>
      <c r="FF6" s="606" t="str">
        <f>IF(FC6&lt;&gt;"",IF(ABS($F6-$G6)&gt;=PrSettings!$M$7,(ABS($F6-$G6-EZ6+FA6)&lt;=1)*1,IF(AND(FC6,$F6=$G6,$F6&gt;=PrSettings!$M$6),(ABS(EZ6-$F6)&lt;=1)*1,IF(AND(FC6,$F6+$G6&gt;=PrSettings!$M$8),(ABS(EZ6-$F6)+ABS(FA6-$G6)&lt;=1)*1,""))),"")</f>
        <v/>
      </c>
      <c r="FG6" s="617"/>
      <c r="FI6" s="605">
        <f t="shared" si="12"/>
        <v>24</v>
      </c>
      <c r="FJ6" s="646" t="str">
        <f>GrpA!$B$4</f>
        <v>Island</v>
      </c>
      <c r="FK6" s="606">
        <f t="shared" ref="FK6:FK11" si="62">$D6</f>
        <v>20</v>
      </c>
      <c r="FL6" s="646" t="str">
        <f>GrpA!$D$4</f>
        <v>Finnland</v>
      </c>
      <c r="FM6" s="643"/>
      <c r="FN6" s="643"/>
      <c r="FO6" s="614"/>
      <c r="FP6" s="606" t="str">
        <f t="shared" ref="FP6:FP11" si="63">IF(($F6&lt;&gt;"")*($G6&lt;&gt;"")*(FM6&lt;&gt;"")*(FN6&lt;&gt;""),($F6&gt;$G6)*(FM6&gt;FN6)+($F6=$G6)*(FM6=FN6)+($F6&lt;$G6)*(FM6&lt;FN6),"")</f>
        <v/>
      </c>
      <c r="FQ6" s="606" t="str">
        <f>IF((FP6&lt;&gt;""),IF(OR($F6&lt;&gt;$G6,PrSettings!$M$4="●"),(($F6-$G6)=(FM6-FN6))*1,0),"")</f>
        <v/>
      </c>
      <c r="FR6" s="606" t="str">
        <f t="shared" ref="FR6:FR11" si="64">IF((FP6&lt;&gt;""),($F6=FM6)*($G6=FN6),"")</f>
        <v/>
      </c>
      <c r="FS6" s="606" t="str">
        <f>IF(FP6&lt;&gt;"",IF(ABS($F6-$G6)&gt;=PrSettings!$M$7,(ABS($F6-$G6-FM6+FN6)&lt;=1)*1,IF(AND(FP6,$F6=$G6,$F6&gt;=PrSettings!$M$6),(ABS(FM6-$F6)&lt;=1)*1,IF(AND(FP6,$F6+$G6&gt;=PrSettings!$M$8),(ABS(FM6-$F6)+ABS(FN6-$G6)&lt;=1)*1,""))),"")</f>
        <v/>
      </c>
      <c r="FT6" s="617"/>
      <c r="FV6" s="605">
        <f t="shared" si="13"/>
        <v>24</v>
      </c>
      <c r="FW6" s="646" t="str">
        <f>GrpA!$B$4</f>
        <v>Island</v>
      </c>
      <c r="FX6" s="606">
        <f t="shared" ref="FX6:FX11" si="65">$D6</f>
        <v>20</v>
      </c>
      <c r="FY6" s="646" t="str">
        <f>GrpA!$D$4</f>
        <v>Finnland</v>
      </c>
      <c r="FZ6" s="643"/>
      <c r="GA6" s="643"/>
      <c r="GB6" s="614"/>
      <c r="GC6" s="606" t="str">
        <f t="shared" ref="GC6:GC11" si="66">IF(($F6&lt;&gt;"")*($G6&lt;&gt;"")*(FZ6&lt;&gt;"")*(GA6&lt;&gt;""),($F6&gt;$G6)*(FZ6&gt;GA6)+($F6=$G6)*(FZ6=GA6)+($F6&lt;$G6)*(FZ6&lt;GA6),"")</f>
        <v/>
      </c>
      <c r="GD6" s="606" t="str">
        <f>IF((GC6&lt;&gt;""),IF(OR($F6&lt;&gt;$G6,PrSettings!$M$4="●"),(($F6-$G6)=(FZ6-GA6))*1,0),"")</f>
        <v/>
      </c>
      <c r="GE6" s="606" t="str">
        <f t="shared" ref="GE6:GE11" si="67">IF((GC6&lt;&gt;""),($F6=FZ6)*($G6=GA6),"")</f>
        <v/>
      </c>
      <c r="GF6" s="606" t="str">
        <f>IF(GC6&lt;&gt;"",IF(ABS($F6-$G6)&gt;=PrSettings!$M$7,(ABS($F6-$G6-FZ6+GA6)&lt;=1)*1,IF(AND(GC6,$F6=$G6,$F6&gt;=PrSettings!$M$6),(ABS(FZ6-$F6)&lt;=1)*1,IF(AND(GC6,$F6+$G6&gt;=PrSettings!$M$8),(ABS(FZ6-$F6)+ABS(GA6-$G6)&lt;=1)*1,""))),"")</f>
        <v/>
      </c>
      <c r="GG6" s="617"/>
      <c r="GI6" s="605">
        <f t="shared" si="14"/>
        <v>24</v>
      </c>
      <c r="GJ6" s="646" t="str">
        <f>GrpA!$B$4</f>
        <v>Island</v>
      </c>
      <c r="GK6" s="606">
        <f t="shared" ref="GK6:GK11" si="68">$D6</f>
        <v>20</v>
      </c>
      <c r="GL6" s="646" t="str">
        <f>GrpA!$D$4</f>
        <v>Finnland</v>
      </c>
      <c r="GM6" s="643"/>
      <c r="GN6" s="643"/>
      <c r="GO6" s="614"/>
      <c r="GP6" s="606" t="str">
        <f t="shared" ref="GP6:GP11" si="69">IF(($F6&lt;&gt;"")*($G6&lt;&gt;"")*(GM6&lt;&gt;"")*(GN6&lt;&gt;""),($F6&gt;$G6)*(GM6&gt;GN6)+($F6=$G6)*(GM6=GN6)+($F6&lt;$G6)*(GM6&lt;GN6),"")</f>
        <v/>
      </c>
      <c r="GQ6" s="606" t="str">
        <f>IF((GP6&lt;&gt;""),IF(OR($F6&lt;&gt;$G6,PrSettings!$M$4="●"),(($F6-$G6)=(GM6-GN6))*1,0),"")</f>
        <v/>
      </c>
      <c r="GR6" s="606" t="str">
        <f t="shared" ref="GR6:GR11" si="70">IF((GP6&lt;&gt;""),($F6=GM6)*($G6=GN6),"")</f>
        <v/>
      </c>
      <c r="GS6" s="606" t="str">
        <f>IF(GP6&lt;&gt;"",IF(ABS($F6-$G6)&gt;=PrSettings!$M$7,(ABS($F6-$G6-GM6+GN6)&lt;=1)*1,IF(AND(GP6,$F6=$G6,$F6&gt;=PrSettings!$M$6),(ABS(GM6-$F6)&lt;=1)*1,IF(AND(GP6,$F6+$G6&gt;=PrSettings!$M$8),(ABS(GM6-$F6)+ABS(GN6-$G6)&lt;=1)*1,""))),"")</f>
        <v/>
      </c>
      <c r="GT6" s="617"/>
      <c r="GV6" s="605">
        <f t="shared" si="15"/>
        <v>24</v>
      </c>
      <c r="GW6" s="646" t="str">
        <f>GrpA!$B$4</f>
        <v>Island</v>
      </c>
      <c r="GX6" s="606">
        <f t="shared" ref="GX6:GX11" si="71">$D6</f>
        <v>20</v>
      </c>
      <c r="GY6" s="646" t="str">
        <f>GrpA!$D$4</f>
        <v>Finnland</v>
      </c>
      <c r="GZ6" s="643"/>
      <c r="HA6" s="643"/>
      <c r="HB6" s="614"/>
      <c r="HC6" s="606" t="str">
        <f t="shared" ref="HC6:HC11" si="72">IF(($F6&lt;&gt;"")*($G6&lt;&gt;"")*(GZ6&lt;&gt;"")*(HA6&lt;&gt;""),($F6&gt;$G6)*(GZ6&gt;HA6)+($F6=$G6)*(GZ6=HA6)+($F6&lt;$G6)*(GZ6&lt;HA6),"")</f>
        <v/>
      </c>
      <c r="HD6" s="606" t="str">
        <f>IF((HC6&lt;&gt;""),IF(OR($F6&lt;&gt;$G6,PrSettings!$M$4="●"),(($F6-$G6)=(GZ6-HA6))*1,0),"")</f>
        <v/>
      </c>
      <c r="HE6" s="606" t="str">
        <f t="shared" ref="HE6:HE11" si="73">IF((HC6&lt;&gt;""),($F6=GZ6)*($G6=HA6),"")</f>
        <v/>
      </c>
      <c r="HF6" s="606" t="str">
        <f>IF(HC6&lt;&gt;"",IF(ABS($F6-$G6)&gt;=PrSettings!$M$7,(ABS($F6-$G6-GZ6+HA6)&lt;=1)*1,IF(AND(HC6,$F6=$G6,$F6&gt;=PrSettings!$M$6),(ABS(GZ6-$F6)&lt;=1)*1,IF(AND(HC6,$F6+$G6&gt;=PrSettings!$M$8),(ABS(GZ6-$F6)+ABS(HA6-$G6)&lt;=1)*1,""))),"")</f>
        <v/>
      </c>
      <c r="HG6" s="617"/>
      <c r="HI6" s="605">
        <f t="shared" si="16"/>
        <v>24</v>
      </c>
      <c r="HJ6" s="646" t="str">
        <f>GrpA!$B$4</f>
        <v>Island</v>
      </c>
      <c r="HK6" s="606">
        <f t="shared" ref="HK6:HK11" si="74">$D6</f>
        <v>20</v>
      </c>
      <c r="HL6" s="646" t="str">
        <f>GrpA!$D$4</f>
        <v>Finnland</v>
      </c>
      <c r="HM6" s="643"/>
      <c r="HN6" s="643"/>
      <c r="HO6" s="614"/>
      <c r="HP6" s="606" t="str">
        <f t="shared" ref="HP6:HP11" si="75">IF(($F6&lt;&gt;"")*($G6&lt;&gt;"")*(HM6&lt;&gt;"")*(HN6&lt;&gt;""),($F6&gt;$G6)*(HM6&gt;HN6)+($F6=$G6)*(HM6=HN6)+($F6&lt;$G6)*(HM6&lt;HN6),"")</f>
        <v/>
      </c>
      <c r="HQ6" s="606" t="str">
        <f>IF((HP6&lt;&gt;""),IF(OR($F6&lt;&gt;$G6,PrSettings!$M$4="●"),(($F6-$G6)=(HM6-HN6))*1,0),"")</f>
        <v/>
      </c>
      <c r="HR6" s="606" t="str">
        <f t="shared" ref="HR6:HR11" si="76">IF((HP6&lt;&gt;""),($F6=HM6)*($G6=HN6),"")</f>
        <v/>
      </c>
      <c r="HS6" s="606" t="str">
        <f>IF(HP6&lt;&gt;"",IF(ABS($F6-$G6)&gt;=PrSettings!$M$7,(ABS($F6-$G6-HM6+HN6)&lt;=1)*1,IF(AND(HP6,$F6=$G6,$F6&gt;=PrSettings!$M$6),(ABS(HM6-$F6)&lt;=1)*1,IF(AND(HP6,$F6+$G6&gt;=PrSettings!$M$8),(ABS(HM6-$F6)+ABS(HN6-$G6)&lt;=1)*1,""))),"")</f>
        <v/>
      </c>
      <c r="HT6" s="617"/>
      <c r="HV6" s="605">
        <f t="shared" si="17"/>
        <v>24</v>
      </c>
      <c r="HW6" s="646" t="str">
        <f>GrpA!$B$4</f>
        <v>Island</v>
      </c>
      <c r="HX6" s="606">
        <f t="shared" ref="HX6:HX11" si="77">$D6</f>
        <v>20</v>
      </c>
      <c r="HY6" s="646" t="str">
        <f>GrpA!$D$4</f>
        <v>Finnland</v>
      </c>
      <c r="HZ6" s="643"/>
      <c r="IA6" s="643"/>
      <c r="IB6" s="614"/>
      <c r="IC6" s="606" t="str">
        <f t="shared" ref="IC6:IC11" si="78">IF(($F6&lt;&gt;"")*($G6&lt;&gt;"")*(HZ6&lt;&gt;"")*(IA6&lt;&gt;""),($F6&gt;$G6)*(HZ6&gt;IA6)+($F6=$G6)*(HZ6=IA6)+($F6&lt;$G6)*(HZ6&lt;IA6),"")</f>
        <v/>
      </c>
      <c r="ID6" s="606" t="str">
        <f>IF((IC6&lt;&gt;""),IF(OR($F6&lt;&gt;$G6,PrSettings!$M$4="●"),(($F6-$G6)=(HZ6-IA6))*1,0),"")</f>
        <v/>
      </c>
      <c r="IE6" s="606" t="str">
        <f t="shared" ref="IE6:IE11" si="79">IF((IC6&lt;&gt;""),($F6=HZ6)*($G6=IA6),"")</f>
        <v/>
      </c>
      <c r="IF6" s="606" t="str">
        <f>IF(IC6&lt;&gt;"",IF(ABS($F6-$G6)&gt;=PrSettings!$M$7,(ABS($F6-$G6-HZ6+IA6)&lt;=1)*1,IF(AND(IC6,$F6=$G6,$F6&gt;=PrSettings!$M$6),(ABS(HZ6-$F6)&lt;=1)*1,IF(AND(IC6,$F6+$G6&gt;=PrSettings!$M$8),(ABS(HZ6-$F6)+ABS(IA6-$G6)&lt;=1)*1,""))),"")</f>
        <v/>
      </c>
      <c r="IG6" s="617"/>
      <c r="II6" s="605">
        <f t="shared" si="18"/>
        <v>24</v>
      </c>
      <c r="IJ6" s="646" t="str">
        <f>GrpA!$B$4</f>
        <v>Island</v>
      </c>
      <c r="IK6" s="606">
        <f t="shared" ref="IK6:IK11" si="80">$D6</f>
        <v>20</v>
      </c>
      <c r="IL6" s="646" t="str">
        <f>GrpA!$D$4</f>
        <v>Finnland</v>
      </c>
      <c r="IM6" s="643"/>
      <c r="IN6" s="643"/>
      <c r="IO6" s="614"/>
      <c r="IP6" s="606" t="str">
        <f t="shared" ref="IP6:IP11" si="81">IF(($F6&lt;&gt;"")*($G6&lt;&gt;"")*(IM6&lt;&gt;"")*(IN6&lt;&gt;""),($F6&gt;$G6)*(IM6&gt;IN6)+($F6=$G6)*(IM6=IN6)+($F6&lt;$G6)*(IM6&lt;IN6),"")</f>
        <v/>
      </c>
      <c r="IQ6" s="606" t="str">
        <f>IF((IP6&lt;&gt;""),IF(OR($F6&lt;&gt;$G6,PrSettings!$M$4="●"),(($F6-$G6)=(IM6-IN6))*1,0),"")</f>
        <v/>
      </c>
      <c r="IR6" s="606" t="str">
        <f t="shared" ref="IR6:IR11" si="82">IF((IP6&lt;&gt;""),($F6=IM6)*($G6=IN6),"")</f>
        <v/>
      </c>
      <c r="IS6" s="606" t="str">
        <f>IF(IP6&lt;&gt;"",IF(ABS($F6-$G6)&gt;=PrSettings!$M$7,(ABS($F6-$G6-IM6+IN6)&lt;=1)*1,IF(AND(IP6,$F6=$G6,$F6&gt;=PrSettings!$M$6),(ABS(IM6-$F6)&lt;=1)*1,IF(AND(IP6,$F6+$G6&gt;=PrSettings!$M$8),(ABS(IM6-$F6)+ABS(IN6-$G6)&lt;=1)*1,""))),"")</f>
        <v/>
      </c>
      <c r="IT6" s="617"/>
      <c r="IV6" s="605">
        <f t="shared" si="19"/>
        <v>24</v>
      </c>
      <c r="IW6" s="646" t="str">
        <f>GrpA!$B$4</f>
        <v>Island</v>
      </c>
      <c r="IX6" s="606">
        <f t="shared" ref="IX6:IX11" si="83">$D6</f>
        <v>20</v>
      </c>
      <c r="IY6" s="646" t="str">
        <f>GrpA!$D$4</f>
        <v>Finnland</v>
      </c>
      <c r="IZ6" s="643"/>
      <c r="JA6" s="643"/>
      <c r="JB6" s="614"/>
      <c r="JC6" s="606" t="str">
        <f t="shared" ref="JC6:JC11" si="84">IF(($F6&lt;&gt;"")*($G6&lt;&gt;"")*(IZ6&lt;&gt;"")*(JA6&lt;&gt;""),($F6&gt;$G6)*(IZ6&gt;JA6)+($F6=$G6)*(IZ6=JA6)+($F6&lt;$G6)*(IZ6&lt;JA6),"")</f>
        <v/>
      </c>
      <c r="JD6" s="606" t="str">
        <f>IF((JC6&lt;&gt;""),IF(OR($F6&lt;&gt;$G6,PrSettings!$M$4="●"),(($F6-$G6)=(IZ6-JA6))*1,0),"")</f>
        <v/>
      </c>
      <c r="JE6" s="606" t="str">
        <f t="shared" ref="JE6:JE11" si="85">IF((JC6&lt;&gt;""),($F6=IZ6)*($G6=JA6),"")</f>
        <v/>
      </c>
      <c r="JF6" s="606" t="str">
        <f>IF(JC6&lt;&gt;"",IF(ABS($F6-$G6)&gt;=PrSettings!$M$7,(ABS($F6-$G6-IZ6+JA6)&lt;=1)*1,IF(AND(JC6,$F6=$G6,$F6&gt;=PrSettings!$M$6),(ABS(IZ6-$F6)&lt;=1)*1,IF(AND(JC6,$F6+$G6&gt;=PrSettings!$M$8),(ABS(IZ6-$F6)+ABS(JA6-$G6)&lt;=1)*1,""))),"")</f>
        <v/>
      </c>
      <c r="JG6" s="617"/>
      <c r="JI6" s="605">
        <f t="shared" si="20"/>
        <v>24</v>
      </c>
      <c r="JJ6" s="646" t="str">
        <f>GrpA!$B$4</f>
        <v>Island</v>
      </c>
      <c r="JK6" s="606">
        <f t="shared" ref="JK6:JK11" si="86">$D6</f>
        <v>20</v>
      </c>
      <c r="JL6" s="646" t="str">
        <f>GrpA!$D$4</f>
        <v>Finnland</v>
      </c>
      <c r="JM6" s="643"/>
      <c r="JN6" s="643"/>
      <c r="JO6" s="614"/>
      <c r="JP6" s="606" t="str">
        <f t="shared" ref="JP6:JP11" si="87">IF(($F6&lt;&gt;"")*($G6&lt;&gt;"")*(JM6&lt;&gt;"")*(JN6&lt;&gt;""),($F6&gt;$G6)*(JM6&gt;JN6)+($F6=$G6)*(JM6=JN6)+($F6&lt;$G6)*(JM6&lt;JN6),"")</f>
        <v/>
      </c>
      <c r="JQ6" s="606" t="str">
        <f>IF((JP6&lt;&gt;""),IF(OR($F6&lt;&gt;$G6,PrSettings!$M$4="●"),(($F6-$G6)=(JM6-JN6))*1,0),"")</f>
        <v/>
      </c>
      <c r="JR6" s="606" t="str">
        <f t="shared" ref="JR6:JR11" si="88">IF((JP6&lt;&gt;""),($F6=JM6)*($G6=JN6),"")</f>
        <v/>
      </c>
      <c r="JS6" s="606" t="str">
        <f>IF(JP6&lt;&gt;"",IF(ABS($F6-$G6)&gt;=PrSettings!$M$7,(ABS($F6-$G6-JM6+JN6)&lt;=1)*1,IF(AND(JP6,$F6=$G6,$F6&gt;=PrSettings!$M$6),(ABS(JM6-$F6)&lt;=1)*1,IF(AND(JP6,$F6+$G6&gt;=PrSettings!$M$8),(ABS(JM6-$F6)+ABS(JN6-$G6)&lt;=1)*1,""))),"")</f>
        <v/>
      </c>
      <c r="JT6" s="617"/>
      <c r="JV6" s="605">
        <f t="shared" si="21"/>
        <v>24</v>
      </c>
      <c r="JW6" s="646" t="str">
        <f>GrpA!$B$4</f>
        <v>Island</v>
      </c>
      <c r="JX6" s="606">
        <f t="shared" ref="JX6:JX11" si="89">$D6</f>
        <v>20</v>
      </c>
      <c r="JY6" s="646" t="str">
        <f>GrpA!$D$4</f>
        <v>Finnland</v>
      </c>
      <c r="JZ6" s="643"/>
      <c r="KA6" s="643"/>
      <c r="KB6" s="614"/>
      <c r="KC6" s="606" t="str">
        <f t="shared" ref="KC6:KC11" si="90">IF(($F6&lt;&gt;"")*($G6&lt;&gt;"")*(JZ6&lt;&gt;"")*(KA6&lt;&gt;""),($F6&gt;$G6)*(JZ6&gt;KA6)+($F6=$G6)*(JZ6=KA6)+($F6&lt;$G6)*(JZ6&lt;KA6),"")</f>
        <v/>
      </c>
      <c r="KD6" s="606" t="str">
        <f>IF((KC6&lt;&gt;""),IF(OR($F6&lt;&gt;$G6,PrSettings!$M$4="●"),(($F6-$G6)=(JZ6-KA6))*1,0),"")</f>
        <v/>
      </c>
      <c r="KE6" s="606" t="str">
        <f t="shared" ref="KE6:KE11" si="91">IF((KC6&lt;&gt;""),($F6=JZ6)*($G6=KA6),"")</f>
        <v/>
      </c>
      <c r="KF6" s="606" t="str">
        <f>IF(KC6&lt;&gt;"",IF(ABS($F6-$G6)&gt;=PrSettings!$M$7,(ABS($F6-$G6-JZ6+KA6)&lt;=1)*1,IF(AND(KC6,$F6=$G6,$F6&gt;=PrSettings!$M$6),(ABS(JZ6-$F6)&lt;=1)*1,IF(AND(KC6,$F6+$G6&gt;=PrSettings!$M$8),(ABS(JZ6-$F6)+ABS(KA6-$G6)&lt;=1)*1,""))),"")</f>
        <v/>
      </c>
      <c r="KG6" s="617"/>
      <c r="KI6" s="605">
        <f t="shared" si="22"/>
        <v>24</v>
      </c>
      <c r="KJ6" s="646" t="str">
        <f>GrpA!$B$4</f>
        <v>Island</v>
      </c>
      <c r="KK6" s="606">
        <f t="shared" ref="KK6:KK11" si="92">$D6</f>
        <v>20</v>
      </c>
      <c r="KL6" s="646" t="str">
        <f>GrpA!$D$4</f>
        <v>Finnland</v>
      </c>
      <c r="KM6" s="643"/>
      <c r="KN6" s="643"/>
      <c r="KO6" s="614"/>
      <c r="KP6" s="606" t="str">
        <f t="shared" ref="KP6:KP11" si="93">IF(($F6&lt;&gt;"")*($G6&lt;&gt;"")*(KM6&lt;&gt;"")*(KN6&lt;&gt;""),($F6&gt;$G6)*(KM6&gt;KN6)+($F6=$G6)*(KM6=KN6)+($F6&lt;$G6)*(KM6&lt;KN6),"")</f>
        <v/>
      </c>
      <c r="KQ6" s="606" t="str">
        <f>IF((KP6&lt;&gt;""),IF(OR($F6&lt;&gt;$G6,PrSettings!$M$4="●"),(($F6-$G6)=(KM6-KN6))*1,0),"")</f>
        <v/>
      </c>
      <c r="KR6" s="606" t="str">
        <f t="shared" ref="KR6:KR11" si="94">IF((KP6&lt;&gt;""),($F6=KM6)*($G6=KN6),"")</f>
        <v/>
      </c>
      <c r="KS6" s="606" t="str">
        <f>IF(KP6&lt;&gt;"",IF(ABS($F6-$G6)&gt;=PrSettings!$M$7,(ABS($F6-$G6-KM6+KN6)&lt;=1)*1,IF(AND(KP6,$F6=$G6,$F6&gt;=PrSettings!$M$6),(ABS(KM6-$F6)&lt;=1)*1,IF(AND(KP6,$F6+$G6&gt;=PrSettings!$M$8),(ABS(KM6-$F6)+ABS(KN6-$G6)&lt;=1)*1,""))),"")</f>
        <v/>
      </c>
      <c r="KT6" s="617"/>
      <c r="KV6" s="605">
        <f t="shared" si="23"/>
        <v>24</v>
      </c>
      <c r="KW6" s="646" t="str">
        <f>GrpA!$B$4</f>
        <v>Island</v>
      </c>
      <c r="KX6" s="606">
        <f t="shared" ref="KX6:KX11" si="95">$D6</f>
        <v>20</v>
      </c>
      <c r="KY6" s="646" t="str">
        <f>GrpA!$D$4</f>
        <v>Finnland</v>
      </c>
      <c r="KZ6" s="643"/>
      <c r="LA6" s="643"/>
      <c r="LB6" s="614"/>
      <c r="LC6" s="606" t="str">
        <f t="shared" ref="LC6:LC11" si="96">IF(($F6&lt;&gt;"")*($G6&lt;&gt;"")*(KZ6&lt;&gt;"")*(LA6&lt;&gt;""),($F6&gt;$G6)*(KZ6&gt;LA6)+($F6=$G6)*(KZ6=LA6)+($F6&lt;$G6)*(KZ6&lt;LA6),"")</f>
        <v/>
      </c>
      <c r="LD6" s="606" t="str">
        <f>IF((LC6&lt;&gt;""),IF(OR($F6&lt;&gt;$G6,PrSettings!$M$4="●"),(($F6-$G6)=(KZ6-LA6))*1,0),"")</f>
        <v/>
      </c>
      <c r="LE6" s="606" t="str">
        <f t="shared" ref="LE6:LE11" si="97">IF((LC6&lt;&gt;""),($F6=KZ6)*($G6=LA6),"")</f>
        <v/>
      </c>
      <c r="LF6" s="606" t="str">
        <f>IF(LC6&lt;&gt;"",IF(ABS($F6-$G6)&gt;=PrSettings!$M$7,(ABS($F6-$G6-KZ6+LA6)&lt;=1)*1,IF(AND(LC6,$F6=$G6,$F6&gt;=PrSettings!$M$6),(ABS(KZ6-$F6)&lt;=1)*1,IF(AND(LC6,$F6+$G6&gt;=PrSettings!$M$8),(ABS(KZ6-$F6)+ABS(LA6-$G6)&lt;=1)*1,""))),"")</f>
        <v/>
      </c>
      <c r="LG6" s="617"/>
      <c r="LI6" s="605">
        <f t="shared" si="24"/>
        <v>24</v>
      </c>
      <c r="LJ6" s="646" t="str">
        <f>GrpA!$B$4</f>
        <v>Island</v>
      </c>
      <c r="LK6" s="606">
        <f t="shared" ref="LK6:LK11" si="98">$D6</f>
        <v>20</v>
      </c>
      <c r="LL6" s="646" t="str">
        <f>GrpA!$D$4</f>
        <v>Finnland</v>
      </c>
      <c r="LM6" s="643"/>
      <c r="LN6" s="643"/>
      <c r="LO6" s="614"/>
      <c r="LP6" s="606" t="str">
        <f t="shared" ref="LP6:LP11" si="99">IF(($F6&lt;&gt;"")*($G6&lt;&gt;"")*(LM6&lt;&gt;"")*(LN6&lt;&gt;""),($F6&gt;$G6)*(LM6&gt;LN6)+($F6=$G6)*(LM6=LN6)+($F6&lt;$G6)*(LM6&lt;LN6),"")</f>
        <v/>
      </c>
      <c r="LQ6" s="606" t="str">
        <f>IF((LP6&lt;&gt;""),IF(OR($F6&lt;&gt;$G6,PrSettings!$M$4="●"),(($F6-$G6)=(LM6-LN6))*1,0),"")</f>
        <v/>
      </c>
      <c r="LR6" s="606" t="str">
        <f t="shared" ref="LR6:LR11" si="100">IF((LP6&lt;&gt;""),($F6=LM6)*($G6=LN6),"")</f>
        <v/>
      </c>
      <c r="LS6" s="606" t="str">
        <f>IF(LP6&lt;&gt;"",IF(ABS($F6-$G6)&gt;=PrSettings!$M$7,(ABS($F6-$G6-LM6+LN6)&lt;=1)*1,IF(AND(LP6,$F6=$G6,$F6&gt;=PrSettings!$M$6),(ABS(LM6-$F6)&lt;=1)*1,IF(AND(LP6,$F6+$G6&gt;=PrSettings!$M$8),(ABS(LM6-$F6)+ABS(LN6-$G6)&lt;=1)*1,""))),"")</f>
        <v/>
      </c>
      <c r="LT6" s="617"/>
      <c r="LV6" s="605">
        <f t="shared" si="25"/>
        <v>24</v>
      </c>
      <c r="LW6" s="646" t="str">
        <f>GrpA!$B$4</f>
        <v>Island</v>
      </c>
      <c r="LX6" s="606">
        <f t="shared" ref="LX6:LX11" si="101">$D6</f>
        <v>20</v>
      </c>
      <c r="LY6" s="646" t="str">
        <f>GrpA!$D$4</f>
        <v>Finnland</v>
      </c>
      <c r="LZ6" s="643"/>
      <c r="MA6" s="643"/>
      <c r="MB6" s="614"/>
      <c r="MC6" s="606" t="str">
        <f t="shared" ref="MC6:MC11" si="102">IF(($F6&lt;&gt;"")*($G6&lt;&gt;"")*(LZ6&lt;&gt;"")*(MA6&lt;&gt;""),($F6&gt;$G6)*(LZ6&gt;MA6)+($F6=$G6)*(LZ6=MA6)+($F6&lt;$G6)*(LZ6&lt;MA6),"")</f>
        <v/>
      </c>
      <c r="MD6" s="606" t="str">
        <f>IF((MC6&lt;&gt;""),IF(OR($F6&lt;&gt;$G6,PrSettings!$M$4="●"),(($F6-$G6)=(LZ6-MA6))*1,0),"")</f>
        <v/>
      </c>
      <c r="ME6" s="606" t="str">
        <f t="shared" ref="ME6:ME11" si="103">IF((MC6&lt;&gt;""),($F6=LZ6)*($G6=MA6),"")</f>
        <v/>
      </c>
      <c r="MF6" s="606" t="str">
        <f>IF(MC6&lt;&gt;"",IF(ABS($F6-$G6)&gt;=PrSettings!$M$7,(ABS($F6-$G6-LZ6+MA6)&lt;=1)*1,IF(AND(MC6,$F6=$G6,$F6&gt;=PrSettings!$M$6),(ABS(LZ6-$F6)&lt;=1)*1,IF(AND(MC6,$F6+$G6&gt;=PrSettings!$M$8),(ABS(LZ6-$F6)+ABS(MA6-$G6)&lt;=1)*1,""))),"")</f>
        <v/>
      </c>
      <c r="MG6" s="617"/>
    </row>
    <row r="7" spans="2:345" x14ac:dyDescent="0.25">
      <c r="B7" s="605">
        <f>INDEX(Groups!$C$7:$C$25,MATCH(C7,Groups!$D$7:$D$25,0))</f>
        <v>9</v>
      </c>
      <c r="C7" s="646" t="str">
        <f>GrpA!$B$5</f>
        <v>Schweiz</v>
      </c>
      <c r="D7" s="606">
        <f>INDEX(Groups!$C$7:$C$25,MATCH(E7,Groups!$D$7:$D$25,0))</f>
        <v>26</v>
      </c>
      <c r="E7" s="646" t="str">
        <f>GrpA!$D$5</f>
        <v>Norwegen</v>
      </c>
      <c r="F7" s="649">
        <f>GrpA!$E$5</f>
        <v>1</v>
      </c>
      <c r="G7" s="650">
        <f>GrpA!$G$5</f>
        <v>2</v>
      </c>
      <c r="I7" s="605">
        <f t="shared" si="0"/>
        <v>9</v>
      </c>
      <c r="J7" s="646" t="str">
        <f>GrpA!$B$5</f>
        <v>Schweiz</v>
      </c>
      <c r="K7" s="606">
        <f t="shared" si="26"/>
        <v>26</v>
      </c>
      <c r="L7" s="646" t="str">
        <f>GrpA!$D$5</f>
        <v>Norwegen</v>
      </c>
      <c r="M7" s="643"/>
      <c r="N7" s="643"/>
      <c r="O7" s="615"/>
      <c r="P7" s="606" t="str">
        <f t="shared" si="27"/>
        <v/>
      </c>
      <c r="Q7" s="606" t="str">
        <f>IF((P7&lt;&gt;""),IF(OR($F7&lt;&gt;$G7,PrSettings!$M$4="●"),(($F7-$G7)=(M7-N7))*1,0),"")</f>
        <v/>
      </c>
      <c r="R7" s="606" t="str">
        <f t="shared" si="28"/>
        <v/>
      </c>
      <c r="S7" s="606" t="str">
        <f>IF(P7&lt;&gt;"",IF(ABS($F7-$G7)&gt;=PrSettings!$M$7,(ABS($F7-$G7-M7+N7)&lt;=1)*1,IF(AND(P7,$F7=$G7,$F7&gt;=PrSettings!$M$6),(ABS(M7-$F7)&lt;=1)*1,IF(AND(P7,$F7+$G7&gt;=PrSettings!$M$8),(ABS(M7-$F7)+ABS(N7-$G7)&lt;=1)*1,""))),"")</f>
        <v/>
      </c>
      <c r="T7" s="618"/>
      <c r="V7" s="605">
        <f t="shared" si="1"/>
        <v>9</v>
      </c>
      <c r="W7" s="646" t="str">
        <f>GrpA!$B$5</f>
        <v>Schweiz</v>
      </c>
      <c r="X7" s="606">
        <f t="shared" si="29"/>
        <v>26</v>
      </c>
      <c r="Y7" s="646" t="str">
        <f>GrpA!$D$5</f>
        <v>Norwegen</v>
      </c>
      <c r="Z7" s="643"/>
      <c r="AA7" s="643"/>
      <c r="AB7" s="615"/>
      <c r="AC7" s="606" t="str">
        <f t="shared" si="30"/>
        <v/>
      </c>
      <c r="AD7" s="606" t="str">
        <f>IF((AC7&lt;&gt;""),IF(OR($F7&lt;&gt;$G7,PrSettings!$M$4="●"),(($F7-$G7)=(Z7-AA7))*1,0),"")</f>
        <v/>
      </c>
      <c r="AE7" s="606" t="str">
        <f t="shared" si="31"/>
        <v/>
      </c>
      <c r="AF7" s="606" t="str">
        <f>IF(AC7&lt;&gt;"",IF(ABS($F7-$G7)&gt;=PrSettings!$M$7,(ABS($F7-$G7-Z7+AA7)&lt;=1)*1,IF(AND(AC7,$F7=$G7,$F7&gt;=PrSettings!$M$6),(ABS(Z7-$F7)&lt;=1)*1,IF(AND(AC7,$F7+$G7&gt;=PrSettings!$M$8),(ABS(Z7-$F7)+ABS(AA7-$G7)&lt;=1)*1,""))),"")</f>
        <v/>
      </c>
      <c r="AG7" s="618"/>
      <c r="AI7" s="605">
        <f t="shared" si="2"/>
        <v>9</v>
      </c>
      <c r="AJ7" s="646" t="str">
        <f>GrpA!$B$5</f>
        <v>Schweiz</v>
      </c>
      <c r="AK7" s="606">
        <f t="shared" si="32"/>
        <v>26</v>
      </c>
      <c r="AL7" s="646" t="str">
        <f>GrpA!$D$5</f>
        <v>Norwegen</v>
      </c>
      <c r="AM7" s="643"/>
      <c r="AN7" s="643"/>
      <c r="AO7" s="615"/>
      <c r="AP7" s="606" t="str">
        <f t="shared" si="33"/>
        <v/>
      </c>
      <c r="AQ7" s="606" t="str">
        <f>IF((AP7&lt;&gt;""),IF(OR($F7&lt;&gt;$G7,PrSettings!$M$4="●"),(($F7-$G7)=(AM7-AN7))*1,0),"")</f>
        <v/>
      </c>
      <c r="AR7" s="606" t="str">
        <f t="shared" si="34"/>
        <v/>
      </c>
      <c r="AS7" s="606" t="str">
        <f>IF(AP7&lt;&gt;"",IF(ABS($F7-$G7)&gt;=PrSettings!$M$7,(ABS($F7-$G7-AM7+AN7)&lt;=1)*1,IF(AND(AP7,$F7=$G7,$F7&gt;=PrSettings!$M$6),(ABS(AM7-$F7)&lt;=1)*1,IF(AND(AP7,$F7+$G7&gt;=PrSettings!$M$8),(ABS(AM7-$F7)+ABS(AN7-$G7)&lt;=1)*1,""))),"")</f>
        <v/>
      </c>
      <c r="AT7" s="618"/>
      <c r="AV7" s="605">
        <f t="shared" si="3"/>
        <v>9</v>
      </c>
      <c r="AW7" s="646" t="str">
        <f>GrpA!$B$5</f>
        <v>Schweiz</v>
      </c>
      <c r="AX7" s="606">
        <f t="shared" si="35"/>
        <v>26</v>
      </c>
      <c r="AY7" s="646" t="str">
        <f>GrpA!$D$5</f>
        <v>Norwegen</v>
      </c>
      <c r="AZ7" s="643"/>
      <c r="BA7" s="643"/>
      <c r="BB7" s="615"/>
      <c r="BC7" s="606" t="str">
        <f t="shared" si="36"/>
        <v/>
      </c>
      <c r="BD7" s="606" t="str">
        <f>IF((BC7&lt;&gt;""),IF(OR($F7&lt;&gt;$G7,PrSettings!$M$4="●"),(($F7-$G7)=(AZ7-BA7))*1,0),"")</f>
        <v/>
      </c>
      <c r="BE7" s="606" t="str">
        <f t="shared" si="37"/>
        <v/>
      </c>
      <c r="BF7" s="606" t="str">
        <f>IF(BC7&lt;&gt;"",IF(ABS($F7-$G7)&gt;=PrSettings!$M$7,(ABS($F7-$G7-AZ7+BA7)&lt;=1)*1,IF(AND(BC7,$F7=$G7,$F7&gt;=PrSettings!$M$6),(ABS(AZ7-$F7)&lt;=1)*1,IF(AND(BC7,$F7+$G7&gt;=PrSettings!$M$8),(ABS(AZ7-$F7)+ABS(BA7-$G7)&lt;=1)*1,""))),"")</f>
        <v/>
      </c>
      <c r="BG7" s="618"/>
      <c r="BI7" s="605">
        <f t="shared" si="4"/>
        <v>9</v>
      </c>
      <c r="BJ7" s="646" t="str">
        <f>GrpA!$B$5</f>
        <v>Schweiz</v>
      </c>
      <c r="BK7" s="606">
        <f t="shared" si="38"/>
        <v>26</v>
      </c>
      <c r="BL7" s="646" t="str">
        <f>GrpA!$D$5</f>
        <v>Norwegen</v>
      </c>
      <c r="BM7" s="643"/>
      <c r="BN7" s="643"/>
      <c r="BO7" s="615"/>
      <c r="BP7" s="606" t="str">
        <f t="shared" si="39"/>
        <v/>
      </c>
      <c r="BQ7" s="606" t="str">
        <f>IF((BP7&lt;&gt;""),IF(OR($F7&lt;&gt;$G7,PrSettings!$M$4="●"),(($F7-$G7)=(BM7-BN7))*1,0),"")</f>
        <v/>
      </c>
      <c r="BR7" s="606" t="str">
        <f t="shared" si="40"/>
        <v/>
      </c>
      <c r="BS7" s="606" t="str">
        <f>IF(BP7&lt;&gt;"",IF(ABS($F7-$G7)&gt;=PrSettings!$M$7,(ABS($F7-$G7-BM7+BN7)&lt;=1)*1,IF(AND(BP7,$F7=$G7,$F7&gt;=PrSettings!$M$6),(ABS(BM7-$F7)&lt;=1)*1,IF(AND(BP7,$F7+$G7&gt;=PrSettings!$M$8),(ABS(BM7-$F7)+ABS(BN7-$G7)&lt;=1)*1,""))),"")</f>
        <v/>
      </c>
      <c r="BT7" s="618"/>
      <c r="BV7" s="605">
        <f t="shared" si="5"/>
        <v>9</v>
      </c>
      <c r="BW7" s="646" t="str">
        <f>GrpA!$B$5</f>
        <v>Schweiz</v>
      </c>
      <c r="BX7" s="606">
        <f t="shared" si="41"/>
        <v>26</v>
      </c>
      <c r="BY7" s="646" t="str">
        <f>GrpA!$D$5</f>
        <v>Norwegen</v>
      </c>
      <c r="BZ7" s="643"/>
      <c r="CA7" s="643"/>
      <c r="CB7" s="615"/>
      <c r="CC7" s="606" t="str">
        <f t="shared" si="42"/>
        <v/>
      </c>
      <c r="CD7" s="606" t="str">
        <f>IF((CC7&lt;&gt;""),IF(OR($F7&lt;&gt;$G7,PrSettings!$M$4="●"),(($F7-$G7)=(BZ7-CA7))*1,0),"")</f>
        <v/>
      </c>
      <c r="CE7" s="606" t="str">
        <f t="shared" si="43"/>
        <v/>
      </c>
      <c r="CF7" s="606" t="str">
        <f>IF(CC7&lt;&gt;"",IF(ABS($F7-$G7)&gt;=PrSettings!$M$7,(ABS($F7-$G7-BZ7+CA7)&lt;=1)*1,IF(AND(CC7,$F7=$G7,$F7&gt;=PrSettings!$M$6),(ABS(BZ7-$F7)&lt;=1)*1,IF(AND(CC7,$F7+$G7&gt;=PrSettings!$M$8),(ABS(BZ7-$F7)+ABS(CA7-$G7)&lt;=1)*1,""))),"")</f>
        <v/>
      </c>
      <c r="CG7" s="618"/>
      <c r="CI7" s="605">
        <f t="shared" si="6"/>
        <v>9</v>
      </c>
      <c r="CJ7" s="646" t="str">
        <f>GrpA!$B$5</f>
        <v>Schweiz</v>
      </c>
      <c r="CK7" s="606">
        <f t="shared" si="44"/>
        <v>26</v>
      </c>
      <c r="CL7" s="646" t="str">
        <f>GrpA!$D$5</f>
        <v>Norwegen</v>
      </c>
      <c r="CM7" s="643"/>
      <c r="CN7" s="643"/>
      <c r="CO7" s="615"/>
      <c r="CP7" s="606" t="str">
        <f t="shared" si="45"/>
        <v/>
      </c>
      <c r="CQ7" s="606" t="str">
        <f>IF((CP7&lt;&gt;""),IF(OR($F7&lt;&gt;$G7,PrSettings!$M$4="●"),(($F7-$G7)=(CM7-CN7))*1,0),"")</f>
        <v/>
      </c>
      <c r="CR7" s="606" t="str">
        <f t="shared" si="46"/>
        <v/>
      </c>
      <c r="CS7" s="606" t="str">
        <f>IF(CP7&lt;&gt;"",IF(ABS($F7-$G7)&gt;=PrSettings!$M$7,(ABS($F7-$G7-CM7+CN7)&lt;=1)*1,IF(AND(CP7,$F7=$G7,$F7&gt;=PrSettings!$M$6),(ABS(CM7-$F7)&lt;=1)*1,IF(AND(CP7,$F7+$G7&gt;=PrSettings!$M$8),(ABS(CM7-$F7)+ABS(CN7-$G7)&lt;=1)*1,""))),"")</f>
        <v/>
      </c>
      <c r="CT7" s="618"/>
      <c r="CV7" s="605">
        <f t="shared" si="7"/>
        <v>9</v>
      </c>
      <c r="CW7" s="646" t="str">
        <f>GrpA!$B$5</f>
        <v>Schweiz</v>
      </c>
      <c r="CX7" s="606">
        <f t="shared" si="47"/>
        <v>26</v>
      </c>
      <c r="CY7" s="646" t="str">
        <f>GrpA!$D$5</f>
        <v>Norwegen</v>
      </c>
      <c r="CZ7" s="643"/>
      <c r="DA7" s="643"/>
      <c r="DB7" s="615"/>
      <c r="DC7" s="606" t="str">
        <f t="shared" si="48"/>
        <v/>
      </c>
      <c r="DD7" s="606" t="str">
        <f>IF((DC7&lt;&gt;""),IF(OR($F7&lt;&gt;$G7,PrSettings!$M$4="●"),(($F7-$G7)=(CZ7-DA7))*1,0),"")</f>
        <v/>
      </c>
      <c r="DE7" s="606" t="str">
        <f t="shared" si="49"/>
        <v/>
      </c>
      <c r="DF7" s="606" t="str">
        <f>IF(DC7&lt;&gt;"",IF(ABS($F7-$G7)&gt;=PrSettings!$M$7,(ABS($F7-$G7-CZ7+DA7)&lt;=1)*1,IF(AND(DC7,$F7=$G7,$F7&gt;=PrSettings!$M$6),(ABS(CZ7-$F7)&lt;=1)*1,IF(AND(DC7,$F7+$G7&gt;=PrSettings!$M$8),(ABS(CZ7-$F7)+ABS(DA7-$G7)&lt;=1)*1,""))),"")</f>
        <v/>
      </c>
      <c r="DG7" s="618"/>
      <c r="DI7" s="605">
        <f t="shared" si="8"/>
        <v>9</v>
      </c>
      <c r="DJ7" s="646" t="str">
        <f>GrpA!$B$5</f>
        <v>Schweiz</v>
      </c>
      <c r="DK7" s="606">
        <f t="shared" si="50"/>
        <v>26</v>
      </c>
      <c r="DL7" s="646" t="str">
        <f>GrpA!$D$5</f>
        <v>Norwegen</v>
      </c>
      <c r="DM7" s="643"/>
      <c r="DN7" s="643"/>
      <c r="DO7" s="615"/>
      <c r="DP7" s="606" t="str">
        <f t="shared" si="51"/>
        <v/>
      </c>
      <c r="DQ7" s="606" t="str">
        <f>IF((DP7&lt;&gt;""),IF(OR($F7&lt;&gt;$G7,PrSettings!$M$4="●"),(($F7-$G7)=(DM7-DN7))*1,0),"")</f>
        <v/>
      </c>
      <c r="DR7" s="606" t="str">
        <f t="shared" si="52"/>
        <v/>
      </c>
      <c r="DS7" s="606" t="str">
        <f>IF(DP7&lt;&gt;"",IF(ABS($F7-$G7)&gt;=PrSettings!$M$7,(ABS($F7-$G7-DM7+DN7)&lt;=1)*1,IF(AND(DP7,$F7=$G7,$F7&gt;=PrSettings!$M$6),(ABS(DM7-$F7)&lt;=1)*1,IF(AND(DP7,$F7+$G7&gt;=PrSettings!$M$8),(ABS(DM7-$F7)+ABS(DN7-$G7)&lt;=1)*1,""))),"")</f>
        <v/>
      </c>
      <c r="DT7" s="618"/>
      <c r="DV7" s="605">
        <f t="shared" si="9"/>
        <v>9</v>
      </c>
      <c r="DW7" s="646" t="str">
        <f>GrpA!$B$5</f>
        <v>Schweiz</v>
      </c>
      <c r="DX7" s="606">
        <f t="shared" si="53"/>
        <v>26</v>
      </c>
      <c r="DY7" s="646" t="str">
        <f>GrpA!$D$5</f>
        <v>Norwegen</v>
      </c>
      <c r="DZ7" s="643"/>
      <c r="EA7" s="643"/>
      <c r="EB7" s="615"/>
      <c r="EC7" s="606" t="str">
        <f t="shared" si="54"/>
        <v/>
      </c>
      <c r="ED7" s="606" t="str">
        <f>IF((EC7&lt;&gt;""),IF(OR($F7&lt;&gt;$G7,PrSettings!$M$4="●"),(($F7-$G7)=(DZ7-EA7))*1,0),"")</f>
        <v/>
      </c>
      <c r="EE7" s="606" t="str">
        <f t="shared" si="55"/>
        <v/>
      </c>
      <c r="EF7" s="606" t="str">
        <f>IF(EC7&lt;&gt;"",IF(ABS($F7-$G7)&gt;=PrSettings!$M$7,(ABS($F7-$G7-DZ7+EA7)&lt;=1)*1,IF(AND(EC7,$F7=$G7,$F7&gt;=PrSettings!$M$6),(ABS(DZ7-$F7)&lt;=1)*1,IF(AND(EC7,$F7+$G7&gt;=PrSettings!$M$8),(ABS(DZ7-$F7)+ABS(EA7-$G7)&lt;=1)*1,""))),"")</f>
        <v/>
      </c>
      <c r="EG7" s="618"/>
      <c r="EI7" s="605">
        <f t="shared" si="10"/>
        <v>9</v>
      </c>
      <c r="EJ7" s="646" t="str">
        <f>GrpA!$B$5</f>
        <v>Schweiz</v>
      </c>
      <c r="EK7" s="606">
        <f t="shared" si="56"/>
        <v>26</v>
      </c>
      <c r="EL7" s="646" t="str">
        <f>GrpA!$D$5</f>
        <v>Norwegen</v>
      </c>
      <c r="EM7" s="643"/>
      <c r="EN7" s="643"/>
      <c r="EO7" s="615"/>
      <c r="EP7" s="606" t="str">
        <f t="shared" si="57"/>
        <v/>
      </c>
      <c r="EQ7" s="606" t="str">
        <f>IF((EP7&lt;&gt;""),IF(OR($F7&lt;&gt;$G7,PrSettings!$M$4="●"),(($F7-$G7)=(EM7-EN7))*1,0),"")</f>
        <v/>
      </c>
      <c r="ER7" s="606" t="str">
        <f t="shared" si="58"/>
        <v/>
      </c>
      <c r="ES7" s="606" t="str">
        <f>IF(EP7&lt;&gt;"",IF(ABS($F7-$G7)&gt;=PrSettings!$M$7,(ABS($F7-$G7-EM7+EN7)&lt;=1)*1,IF(AND(EP7,$F7=$G7,$F7&gt;=PrSettings!$M$6),(ABS(EM7-$F7)&lt;=1)*1,IF(AND(EP7,$F7+$G7&gt;=PrSettings!$M$8),(ABS(EM7-$F7)+ABS(EN7-$G7)&lt;=1)*1,""))),"")</f>
        <v/>
      </c>
      <c r="ET7" s="618"/>
      <c r="EV7" s="605">
        <f t="shared" si="11"/>
        <v>9</v>
      </c>
      <c r="EW7" s="646" t="str">
        <f>GrpA!$B$5</f>
        <v>Schweiz</v>
      </c>
      <c r="EX7" s="606">
        <f t="shared" si="59"/>
        <v>26</v>
      </c>
      <c r="EY7" s="646" t="str">
        <f>GrpA!$D$5</f>
        <v>Norwegen</v>
      </c>
      <c r="EZ7" s="643"/>
      <c r="FA7" s="643"/>
      <c r="FB7" s="615"/>
      <c r="FC7" s="606" t="str">
        <f t="shared" si="60"/>
        <v/>
      </c>
      <c r="FD7" s="606" t="str">
        <f>IF((FC7&lt;&gt;""),IF(OR($F7&lt;&gt;$G7,PrSettings!$M$4="●"),(($F7-$G7)=(EZ7-FA7))*1,0),"")</f>
        <v/>
      </c>
      <c r="FE7" s="606" t="str">
        <f t="shared" si="61"/>
        <v/>
      </c>
      <c r="FF7" s="606" t="str">
        <f>IF(FC7&lt;&gt;"",IF(ABS($F7-$G7)&gt;=PrSettings!$M$7,(ABS($F7-$G7-EZ7+FA7)&lt;=1)*1,IF(AND(FC7,$F7=$G7,$F7&gt;=PrSettings!$M$6),(ABS(EZ7-$F7)&lt;=1)*1,IF(AND(FC7,$F7+$G7&gt;=PrSettings!$M$8),(ABS(EZ7-$F7)+ABS(FA7-$G7)&lt;=1)*1,""))),"")</f>
        <v/>
      </c>
      <c r="FG7" s="618"/>
      <c r="FI7" s="605">
        <f t="shared" si="12"/>
        <v>9</v>
      </c>
      <c r="FJ7" s="646" t="str">
        <f>GrpA!$B$5</f>
        <v>Schweiz</v>
      </c>
      <c r="FK7" s="606">
        <f t="shared" si="62"/>
        <v>26</v>
      </c>
      <c r="FL7" s="646" t="str">
        <f>GrpA!$D$5</f>
        <v>Norwegen</v>
      </c>
      <c r="FM7" s="643"/>
      <c r="FN7" s="643"/>
      <c r="FO7" s="615"/>
      <c r="FP7" s="606" t="str">
        <f t="shared" si="63"/>
        <v/>
      </c>
      <c r="FQ7" s="606" t="str">
        <f>IF((FP7&lt;&gt;""),IF(OR($F7&lt;&gt;$G7,PrSettings!$M$4="●"),(($F7-$G7)=(FM7-FN7))*1,0),"")</f>
        <v/>
      </c>
      <c r="FR7" s="606" t="str">
        <f t="shared" si="64"/>
        <v/>
      </c>
      <c r="FS7" s="606" t="str">
        <f>IF(FP7&lt;&gt;"",IF(ABS($F7-$G7)&gt;=PrSettings!$M$7,(ABS($F7-$G7-FM7+FN7)&lt;=1)*1,IF(AND(FP7,$F7=$G7,$F7&gt;=PrSettings!$M$6),(ABS(FM7-$F7)&lt;=1)*1,IF(AND(FP7,$F7+$G7&gt;=PrSettings!$M$8),(ABS(FM7-$F7)+ABS(FN7-$G7)&lt;=1)*1,""))),"")</f>
        <v/>
      </c>
      <c r="FT7" s="618"/>
      <c r="FV7" s="605">
        <f t="shared" si="13"/>
        <v>9</v>
      </c>
      <c r="FW7" s="646" t="str">
        <f>GrpA!$B$5</f>
        <v>Schweiz</v>
      </c>
      <c r="FX7" s="606">
        <f t="shared" si="65"/>
        <v>26</v>
      </c>
      <c r="FY7" s="646" t="str">
        <f>GrpA!$D$5</f>
        <v>Norwegen</v>
      </c>
      <c r="FZ7" s="643"/>
      <c r="GA7" s="643"/>
      <c r="GB7" s="615"/>
      <c r="GC7" s="606" t="str">
        <f t="shared" si="66"/>
        <v/>
      </c>
      <c r="GD7" s="606" t="str">
        <f>IF((GC7&lt;&gt;""),IF(OR($F7&lt;&gt;$G7,PrSettings!$M$4="●"),(($F7-$G7)=(FZ7-GA7))*1,0),"")</f>
        <v/>
      </c>
      <c r="GE7" s="606" t="str">
        <f t="shared" si="67"/>
        <v/>
      </c>
      <c r="GF7" s="606" t="str">
        <f>IF(GC7&lt;&gt;"",IF(ABS($F7-$G7)&gt;=PrSettings!$M$7,(ABS($F7-$G7-FZ7+GA7)&lt;=1)*1,IF(AND(GC7,$F7=$G7,$F7&gt;=PrSettings!$M$6),(ABS(FZ7-$F7)&lt;=1)*1,IF(AND(GC7,$F7+$G7&gt;=PrSettings!$M$8),(ABS(FZ7-$F7)+ABS(GA7-$G7)&lt;=1)*1,""))),"")</f>
        <v/>
      </c>
      <c r="GG7" s="618"/>
      <c r="GI7" s="605">
        <f t="shared" si="14"/>
        <v>9</v>
      </c>
      <c r="GJ7" s="646" t="str">
        <f>GrpA!$B$5</f>
        <v>Schweiz</v>
      </c>
      <c r="GK7" s="606">
        <f t="shared" si="68"/>
        <v>26</v>
      </c>
      <c r="GL7" s="646" t="str">
        <f>GrpA!$D$5</f>
        <v>Norwegen</v>
      </c>
      <c r="GM7" s="643"/>
      <c r="GN7" s="643"/>
      <c r="GO7" s="615"/>
      <c r="GP7" s="606" t="str">
        <f t="shared" si="69"/>
        <v/>
      </c>
      <c r="GQ7" s="606" t="str">
        <f>IF((GP7&lt;&gt;""),IF(OR($F7&lt;&gt;$G7,PrSettings!$M$4="●"),(($F7-$G7)=(GM7-GN7))*1,0),"")</f>
        <v/>
      </c>
      <c r="GR7" s="606" t="str">
        <f t="shared" si="70"/>
        <v/>
      </c>
      <c r="GS7" s="606" t="str">
        <f>IF(GP7&lt;&gt;"",IF(ABS($F7-$G7)&gt;=PrSettings!$M$7,(ABS($F7-$G7-GM7+GN7)&lt;=1)*1,IF(AND(GP7,$F7=$G7,$F7&gt;=PrSettings!$M$6),(ABS(GM7-$F7)&lt;=1)*1,IF(AND(GP7,$F7+$G7&gt;=PrSettings!$M$8),(ABS(GM7-$F7)+ABS(GN7-$G7)&lt;=1)*1,""))),"")</f>
        <v/>
      </c>
      <c r="GT7" s="618"/>
      <c r="GV7" s="605">
        <f t="shared" si="15"/>
        <v>9</v>
      </c>
      <c r="GW7" s="646" t="str">
        <f>GrpA!$B$5</f>
        <v>Schweiz</v>
      </c>
      <c r="GX7" s="606">
        <f t="shared" si="71"/>
        <v>26</v>
      </c>
      <c r="GY7" s="646" t="str">
        <f>GrpA!$D$5</f>
        <v>Norwegen</v>
      </c>
      <c r="GZ7" s="643"/>
      <c r="HA7" s="643"/>
      <c r="HB7" s="615"/>
      <c r="HC7" s="606" t="str">
        <f t="shared" si="72"/>
        <v/>
      </c>
      <c r="HD7" s="606" t="str">
        <f>IF((HC7&lt;&gt;""),IF(OR($F7&lt;&gt;$G7,PrSettings!$M$4="●"),(($F7-$G7)=(GZ7-HA7))*1,0),"")</f>
        <v/>
      </c>
      <c r="HE7" s="606" t="str">
        <f t="shared" si="73"/>
        <v/>
      </c>
      <c r="HF7" s="606" t="str">
        <f>IF(HC7&lt;&gt;"",IF(ABS($F7-$G7)&gt;=PrSettings!$M$7,(ABS($F7-$G7-GZ7+HA7)&lt;=1)*1,IF(AND(HC7,$F7=$G7,$F7&gt;=PrSettings!$M$6),(ABS(GZ7-$F7)&lt;=1)*1,IF(AND(HC7,$F7+$G7&gt;=PrSettings!$M$8),(ABS(GZ7-$F7)+ABS(HA7-$G7)&lt;=1)*1,""))),"")</f>
        <v/>
      </c>
      <c r="HG7" s="618"/>
      <c r="HI7" s="605">
        <f t="shared" si="16"/>
        <v>9</v>
      </c>
      <c r="HJ7" s="646" t="str">
        <f>GrpA!$B$5</f>
        <v>Schweiz</v>
      </c>
      <c r="HK7" s="606">
        <f t="shared" si="74"/>
        <v>26</v>
      </c>
      <c r="HL7" s="646" t="str">
        <f>GrpA!$D$5</f>
        <v>Norwegen</v>
      </c>
      <c r="HM7" s="643"/>
      <c r="HN7" s="643"/>
      <c r="HO7" s="615"/>
      <c r="HP7" s="606" t="str">
        <f t="shared" si="75"/>
        <v/>
      </c>
      <c r="HQ7" s="606" t="str">
        <f>IF((HP7&lt;&gt;""),IF(OR($F7&lt;&gt;$G7,PrSettings!$M$4="●"),(($F7-$G7)=(HM7-HN7))*1,0),"")</f>
        <v/>
      </c>
      <c r="HR7" s="606" t="str">
        <f t="shared" si="76"/>
        <v/>
      </c>
      <c r="HS7" s="606" t="str">
        <f>IF(HP7&lt;&gt;"",IF(ABS($F7-$G7)&gt;=PrSettings!$M$7,(ABS($F7-$G7-HM7+HN7)&lt;=1)*1,IF(AND(HP7,$F7=$G7,$F7&gt;=PrSettings!$M$6),(ABS(HM7-$F7)&lt;=1)*1,IF(AND(HP7,$F7+$G7&gt;=PrSettings!$M$8),(ABS(HM7-$F7)+ABS(HN7-$G7)&lt;=1)*1,""))),"")</f>
        <v/>
      </c>
      <c r="HT7" s="618"/>
      <c r="HV7" s="605">
        <f t="shared" si="17"/>
        <v>9</v>
      </c>
      <c r="HW7" s="646" t="str">
        <f>GrpA!$B$5</f>
        <v>Schweiz</v>
      </c>
      <c r="HX7" s="606">
        <f t="shared" si="77"/>
        <v>26</v>
      </c>
      <c r="HY7" s="646" t="str">
        <f>GrpA!$D$5</f>
        <v>Norwegen</v>
      </c>
      <c r="HZ7" s="643"/>
      <c r="IA7" s="643"/>
      <c r="IB7" s="615"/>
      <c r="IC7" s="606" t="str">
        <f t="shared" si="78"/>
        <v/>
      </c>
      <c r="ID7" s="606" t="str">
        <f>IF((IC7&lt;&gt;""),IF(OR($F7&lt;&gt;$G7,PrSettings!$M$4="●"),(($F7-$G7)=(HZ7-IA7))*1,0),"")</f>
        <v/>
      </c>
      <c r="IE7" s="606" t="str">
        <f t="shared" si="79"/>
        <v/>
      </c>
      <c r="IF7" s="606" t="str">
        <f>IF(IC7&lt;&gt;"",IF(ABS($F7-$G7)&gt;=PrSettings!$M$7,(ABS($F7-$G7-HZ7+IA7)&lt;=1)*1,IF(AND(IC7,$F7=$G7,$F7&gt;=PrSettings!$M$6),(ABS(HZ7-$F7)&lt;=1)*1,IF(AND(IC7,$F7+$G7&gt;=PrSettings!$M$8),(ABS(HZ7-$F7)+ABS(IA7-$G7)&lt;=1)*1,""))),"")</f>
        <v/>
      </c>
      <c r="IG7" s="618"/>
      <c r="II7" s="605">
        <f t="shared" si="18"/>
        <v>9</v>
      </c>
      <c r="IJ7" s="646" t="str">
        <f>GrpA!$B$5</f>
        <v>Schweiz</v>
      </c>
      <c r="IK7" s="606">
        <f t="shared" si="80"/>
        <v>26</v>
      </c>
      <c r="IL7" s="646" t="str">
        <f>GrpA!$D$5</f>
        <v>Norwegen</v>
      </c>
      <c r="IM7" s="643"/>
      <c r="IN7" s="643"/>
      <c r="IO7" s="615"/>
      <c r="IP7" s="606" t="str">
        <f t="shared" si="81"/>
        <v/>
      </c>
      <c r="IQ7" s="606" t="str">
        <f>IF((IP7&lt;&gt;""),IF(OR($F7&lt;&gt;$G7,PrSettings!$M$4="●"),(($F7-$G7)=(IM7-IN7))*1,0),"")</f>
        <v/>
      </c>
      <c r="IR7" s="606" t="str">
        <f t="shared" si="82"/>
        <v/>
      </c>
      <c r="IS7" s="606" t="str">
        <f>IF(IP7&lt;&gt;"",IF(ABS($F7-$G7)&gt;=PrSettings!$M$7,(ABS($F7-$G7-IM7+IN7)&lt;=1)*1,IF(AND(IP7,$F7=$G7,$F7&gt;=PrSettings!$M$6),(ABS(IM7-$F7)&lt;=1)*1,IF(AND(IP7,$F7+$G7&gt;=PrSettings!$M$8),(ABS(IM7-$F7)+ABS(IN7-$G7)&lt;=1)*1,""))),"")</f>
        <v/>
      </c>
      <c r="IT7" s="618"/>
      <c r="IV7" s="605">
        <f t="shared" si="19"/>
        <v>9</v>
      </c>
      <c r="IW7" s="646" t="str">
        <f>GrpA!$B$5</f>
        <v>Schweiz</v>
      </c>
      <c r="IX7" s="606">
        <f t="shared" si="83"/>
        <v>26</v>
      </c>
      <c r="IY7" s="646" t="str">
        <f>GrpA!$D$5</f>
        <v>Norwegen</v>
      </c>
      <c r="IZ7" s="643"/>
      <c r="JA7" s="643"/>
      <c r="JB7" s="615"/>
      <c r="JC7" s="606" t="str">
        <f t="shared" si="84"/>
        <v/>
      </c>
      <c r="JD7" s="606" t="str">
        <f>IF((JC7&lt;&gt;""),IF(OR($F7&lt;&gt;$G7,PrSettings!$M$4="●"),(($F7-$G7)=(IZ7-JA7))*1,0),"")</f>
        <v/>
      </c>
      <c r="JE7" s="606" t="str">
        <f t="shared" si="85"/>
        <v/>
      </c>
      <c r="JF7" s="606" t="str">
        <f>IF(JC7&lt;&gt;"",IF(ABS($F7-$G7)&gt;=PrSettings!$M$7,(ABS($F7-$G7-IZ7+JA7)&lt;=1)*1,IF(AND(JC7,$F7=$G7,$F7&gt;=PrSettings!$M$6),(ABS(IZ7-$F7)&lt;=1)*1,IF(AND(JC7,$F7+$G7&gt;=PrSettings!$M$8),(ABS(IZ7-$F7)+ABS(JA7-$G7)&lt;=1)*1,""))),"")</f>
        <v/>
      </c>
      <c r="JG7" s="618"/>
      <c r="JI7" s="605">
        <f t="shared" si="20"/>
        <v>9</v>
      </c>
      <c r="JJ7" s="646" t="str">
        <f>GrpA!$B$5</f>
        <v>Schweiz</v>
      </c>
      <c r="JK7" s="606">
        <f t="shared" si="86"/>
        <v>26</v>
      </c>
      <c r="JL7" s="646" t="str">
        <f>GrpA!$D$5</f>
        <v>Norwegen</v>
      </c>
      <c r="JM7" s="643"/>
      <c r="JN7" s="643"/>
      <c r="JO7" s="615"/>
      <c r="JP7" s="606" t="str">
        <f t="shared" si="87"/>
        <v/>
      </c>
      <c r="JQ7" s="606" t="str">
        <f>IF((JP7&lt;&gt;""),IF(OR($F7&lt;&gt;$G7,PrSettings!$M$4="●"),(($F7-$G7)=(JM7-JN7))*1,0),"")</f>
        <v/>
      </c>
      <c r="JR7" s="606" t="str">
        <f t="shared" si="88"/>
        <v/>
      </c>
      <c r="JS7" s="606" t="str">
        <f>IF(JP7&lt;&gt;"",IF(ABS($F7-$G7)&gt;=PrSettings!$M$7,(ABS($F7-$G7-JM7+JN7)&lt;=1)*1,IF(AND(JP7,$F7=$G7,$F7&gt;=PrSettings!$M$6),(ABS(JM7-$F7)&lt;=1)*1,IF(AND(JP7,$F7+$G7&gt;=PrSettings!$M$8),(ABS(JM7-$F7)+ABS(JN7-$G7)&lt;=1)*1,""))),"")</f>
        <v/>
      </c>
      <c r="JT7" s="618"/>
      <c r="JV7" s="605">
        <f t="shared" si="21"/>
        <v>9</v>
      </c>
      <c r="JW7" s="646" t="str">
        <f>GrpA!$B$5</f>
        <v>Schweiz</v>
      </c>
      <c r="JX7" s="606">
        <f t="shared" si="89"/>
        <v>26</v>
      </c>
      <c r="JY7" s="646" t="str">
        <f>GrpA!$D$5</f>
        <v>Norwegen</v>
      </c>
      <c r="JZ7" s="643"/>
      <c r="KA7" s="643"/>
      <c r="KB7" s="615"/>
      <c r="KC7" s="606" t="str">
        <f t="shared" si="90"/>
        <v/>
      </c>
      <c r="KD7" s="606" t="str">
        <f>IF((KC7&lt;&gt;""),IF(OR($F7&lt;&gt;$G7,PrSettings!$M$4="●"),(($F7-$G7)=(JZ7-KA7))*1,0),"")</f>
        <v/>
      </c>
      <c r="KE7" s="606" t="str">
        <f t="shared" si="91"/>
        <v/>
      </c>
      <c r="KF7" s="606" t="str">
        <f>IF(KC7&lt;&gt;"",IF(ABS($F7-$G7)&gt;=PrSettings!$M$7,(ABS($F7-$G7-JZ7+KA7)&lt;=1)*1,IF(AND(KC7,$F7=$G7,$F7&gt;=PrSettings!$M$6),(ABS(JZ7-$F7)&lt;=1)*1,IF(AND(KC7,$F7+$G7&gt;=PrSettings!$M$8),(ABS(JZ7-$F7)+ABS(KA7-$G7)&lt;=1)*1,""))),"")</f>
        <v/>
      </c>
      <c r="KG7" s="618"/>
      <c r="KI7" s="605">
        <f t="shared" si="22"/>
        <v>9</v>
      </c>
      <c r="KJ7" s="646" t="str">
        <f>GrpA!$B$5</f>
        <v>Schweiz</v>
      </c>
      <c r="KK7" s="606">
        <f t="shared" si="92"/>
        <v>26</v>
      </c>
      <c r="KL7" s="646" t="str">
        <f>GrpA!$D$5</f>
        <v>Norwegen</v>
      </c>
      <c r="KM7" s="643"/>
      <c r="KN7" s="643"/>
      <c r="KO7" s="615"/>
      <c r="KP7" s="606" t="str">
        <f t="shared" si="93"/>
        <v/>
      </c>
      <c r="KQ7" s="606" t="str">
        <f>IF((KP7&lt;&gt;""),IF(OR($F7&lt;&gt;$G7,PrSettings!$M$4="●"),(($F7-$G7)=(KM7-KN7))*1,0),"")</f>
        <v/>
      </c>
      <c r="KR7" s="606" t="str">
        <f t="shared" si="94"/>
        <v/>
      </c>
      <c r="KS7" s="606" t="str">
        <f>IF(KP7&lt;&gt;"",IF(ABS($F7-$G7)&gt;=PrSettings!$M$7,(ABS($F7-$G7-KM7+KN7)&lt;=1)*1,IF(AND(KP7,$F7=$G7,$F7&gt;=PrSettings!$M$6),(ABS(KM7-$F7)&lt;=1)*1,IF(AND(KP7,$F7+$G7&gt;=PrSettings!$M$8),(ABS(KM7-$F7)+ABS(KN7-$G7)&lt;=1)*1,""))),"")</f>
        <v/>
      </c>
      <c r="KT7" s="618"/>
      <c r="KV7" s="605">
        <f t="shared" si="23"/>
        <v>9</v>
      </c>
      <c r="KW7" s="646" t="str">
        <f>GrpA!$B$5</f>
        <v>Schweiz</v>
      </c>
      <c r="KX7" s="606">
        <f t="shared" si="95"/>
        <v>26</v>
      </c>
      <c r="KY7" s="646" t="str">
        <f>GrpA!$D$5</f>
        <v>Norwegen</v>
      </c>
      <c r="KZ7" s="643"/>
      <c r="LA7" s="643"/>
      <c r="LB7" s="615"/>
      <c r="LC7" s="606" t="str">
        <f t="shared" si="96"/>
        <v/>
      </c>
      <c r="LD7" s="606" t="str">
        <f>IF((LC7&lt;&gt;""),IF(OR($F7&lt;&gt;$G7,PrSettings!$M$4="●"),(($F7-$G7)=(KZ7-LA7))*1,0),"")</f>
        <v/>
      </c>
      <c r="LE7" s="606" t="str">
        <f t="shared" si="97"/>
        <v/>
      </c>
      <c r="LF7" s="606" t="str">
        <f>IF(LC7&lt;&gt;"",IF(ABS($F7-$G7)&gt;=PrSettings!$M$7,(ABS($F7-$G7-KZ7+LA7)&lt;=1)*1,IF(AND(LC7,$F7=$G7,$F7&gt;=PrSettings!$M$6),(ABS(KZ7-$F7)&lt;=1)*1,IF(AND(LC7,$F7+$G7&gt;=PrSettings!$M$8),(ABS(KZ7-$F7)+ABS(LA7-$G7)&lt;=1)*1,""))),"")</f>
        <v/>
      </c>
      <c r="LG7" s="618"/>
      <c r="LI7" s="605">
        <f t="shared" si="24"/>
        <v>9</v>
      </c>
      <c r="LJ7" s="646" t="str">
        <f>GrpA!$B$5</f>
        <v>Schweiz</v>
      </c>
      <c r="LK7" s="606">
        <f t="shared" si="98"/>
        <v>26</v>
      </c>
      <c r="LL7" s="646" t="str">
        <f>GrpA!$D$5</f>
        <v>Norwegen</v>
      </c>
      <c r="LM7" s="643"/>
      <c r="LN7" s="643"/>
      <c r="LO7" s="615"/>
      <c r="LP7" s="606" t="str">
        <f t="shared" si="99"/>
        <v/>
      </c>
      <c r="LQ7" s="606" t="str">
        <f>IF((LP7&lt;&gt;""),IF(OR($F7&lt;&gt;$G7,PrSettings!$M$4="●"),(($F7-$G7)=(LM7-LN7))*1,0),"")</f>
        <v/>
      </c>
      <c r="LR7" s="606" t="str">
        <f t="shared" si="100"/>
        <v/>
      </c>
      <c r="LS7" s="606" t="str">
        <f>IF(LP7&lt;&gt;"",IF(ABS($F7-$G7)&gt;=PrSettings!$M$7,(ABS($F7-$G7-LM7+LN7)&lt;=1)*1,IF(AND(LP7,$F7=$G7,$F7&gt;=PrSettings!$M$6),(ABS(LM7-$F7)&lt;=1)*1,IF(AND(LP7,$F7+$G7&gt;=PrSettings!$M$8),(ABS(LM7-$F7)+ABS(LN7-$G7)&lt;=1)*1,""))),"")</f>
        <v/>
      </c>
      <c r="LT7" s="618"/>
      <c r="LV7" s="605">
        <f t="shared" si="25"/>
        <v>9</v>
      </c>
      <c r="LW7" s="646" t="str">
        <f>GrpA!$B$5</f>
        <v>Schweiz</v>
      </c>
      <c r="LX7" s="606">
        <f t="shared" si="101"/>
        <v>26</v>
      </c>
      <c r="LY7" s="646" t="str">
        <f>GrpA!$D$5</f>
        <v>Norwegen</v>
      </c>
      <c r="LZ7" s="643"/>
      <c r="MA7" s="643"/>
      <c r="MB7" s="615"/>
      <c r="MC7" s="606" t="str">
        <f t="shared" si="102"/>
        <v/>
      </c>
      <c r="MD7" s="606" t="str">
        <f>IF((MC7&lt;&gt;""),IF(OR($F7&lt;&gt;$G7,PrSettings!$M$4="●"),(($F7-$G7)=(LZ7-MA7))*1,0),"")</f>
        <v/>
      </c>
      <c r="ME7" s="606" t="str">
        <f t="shared" si="103"/>
        <v/>
      </c>
      <c r="MF7" s="606" t="str">
        <f>IF(MC7&lt;&gt;"",IF(ABS($F7-$G7)&gt;=PrSettings!$M$7,(ABS($F7-$G7-LZ7+MA7)&lt;=1)*1,IF(AND(MC7,$F7=$G7,$F7&gt;=PrSettings!$M$6),(ABS(LZ7-$F7)&lt;=1)*1,IF(AND(MC7,$F7+$G7&gt;=PrSettings!$M$8),(ABS(LZ7-$F7)+ABS(MA7-$G7)&lt;=1)*1,""))),"")</f>
        <v/>
      </c>
      <c r="MG7" s="618"/>
    </row>
    <row r="8" spans="2:345" x14ac:dyDescent="0.25">
      <c r="B8" s="605">
        <f>INDEX(Groups!$C$7:$C$25,MATCH(C8,Groups!$D$7:$D$25,0))</f>
        <v>26</v>
      </c>
      <c r="C8" s="646" t="str">
        <f>GrpA!$B$6</f>
        <v>Norwegen</v>
      </c>
      <c r="D8" s="606">
        <f>INDEX(Groups!$C$7:$C$25,MATCH(E8,Groups!$D$7:$D$25,0))</f>
        <v>20</v>
      </c>
      <c r="E8" s="646" t="str">
        <f>GrpA!$D$6</f>
        <v>Finnland</v>
      </c>
      <c r="F8" s="649">
        <f>GrpA!$E$6</f>
        <v>2</v>
      </c>
      <c r="G8" s="650">
        <f>GrpA!$G$6</f>
        <v>1</v>
      </c>
      <c r="I8" s="605">
        <f t="shared" si="0"/>
        <v>26</v>
      </c>
      <c r="J8" s="646" t="str">
        <f>GrpA!$B$6</f>
        <v>Norwegen</v>
      </c>
      <c r="K8" s="606">
        <f t="shared" si="26"/>
        <v>20</v>
      </c>
      <c r="L8" s="646" t="str">
        <f>GrpA!$D$6</f>
        <v>Finnland</v>
      </c>
      <c r="M8" s="643"/>
      <c r="N8" s="643"/>
      <c r="O8" s="615"/>
      <c r="P8" s="606" t="str">
        <f t="shared" si="27"/>
        <v/>
      </c>
      <c r="Q8" s="606" t="str">
        <f>IF((P8&lt;&gt;""),IF(OR($F8&lt;&gt;$G8,PrSettings!$M$4="●"),(($F8-$G8)=(M8-N8))*1,0),"")</f>
        <v/>
      </c>
      <c r="R8" s="606" t="str">
        <f t="shared" si="28"/>
        <v/>
      </c>
      <c r="S8" s="606" t="str">
        <f>IF(P8&lt;&gt;"",IF(ABS($F8-$G8)&gt;=PrSettings!$M$7,(ABS($F8-$G8-M8+N8)&lt;=1)*1,IF(AND(P8,$F8=$G8,$F8&gt;=PrSettings!$M$6),(ABS(M8-$F8)&lt;=1)*1,IF(AND(P8,$F8+$G8&gt;=PrSettings!$M$8),(ABS(M8-$F8)+ABS(N8-$G8)&lt;=1)*1,""))),"")</f>
        <v/>
      </c>
      <c r="T8" s="618"/>
      <c r="V8" s="605">
        <f t="shared" si="1"/>
        <v>26</v>
      </c>
      <c r="W8" s="646" t="str">
        <f>GrpA!$B$6</f>
        <v>Norwegen</v>
      </c>
      <c r="X8" s="606">
        <f t="shared" si="29"/>
        <v>20</v>
      </c>
      <c r="Y8" s="646" t="str">
        <f>GrpA!$D$6</f>
        <v>Finnland</v>
      </c>
      <c r="Z8" s="643"/>
      <c r="AA8" s="643"/>
      <c r="AB8" s="615"/>
      <c r="AC8" s="606" t="str">
        <f t="shared" si="30"/>
        <v/>
      </c>
      <c r="AD8" s="606" t="str">
        <f>IF((AC8&lt;&gt;""),IF(OR($F8&lt;&gt;$G8,PrSettings!$M$4="●"),(($F8-$G8)=(Z8-AA8))*1,0),"")</f>
        <v/>
      </c>
      <c r="AE8" s="606" t="str">
        <f t="shared" si="31"/>
        <v/>
      </c>
      <c r="AF8" s="606" t="str">
        <f>IF(AC8&lt;&gt;"",IF(ABS($F8-$G8)&gt;=PrSettings!$M$7,(ABS($F8-$G8-Z8+AA8)&lt;=1)*1,IF(AND(AC8,$F8=$G8,$F8&gt;=PrSettings!$M$6),(ABS(Z8-$F8)&lt;=1)*1,IF(AND(AC8,$F8+$G8&gt;=PrSettings!$M$8),(ABS(Z8-$F8)+ABS(AA8-$G8)&lt;=1)*1,""))),"")</f>
        <v/>
      </c>
      <c r="AG8" s="618"/>
      <c r="AI8" s="605">
        <f t="shared" si="2"/>
        <v>26</v>
      </c>
      <c r="AJ8" s="646" t="str">
        <f>GrpA!$B$6</f>
        <v>Norwegen</v>
      </c>
      <c r="AK8" s="606">
        <f t="shared" si="32"/>
        <v>20</v>
      </c>
      <c r="AL8" s="646" t="str">
        <f>GrpA!$D$6</f>
        <v>Finnland</v>
      </c>
      <c r="AM8" s="643"/>
      <c r="AN8" s="643"/>
      <c r="AO8" s="615"/>
      <c r="AP8" s="606" t="str">
        <f t="shared" si="33"/>
        <v/>
      </c>
      <c r="AQ8" s="606" t="str">
        <f>IF((AP8&lt;&gt;""),IF(OR($F8&lt;&gt;$G8,PrSettings!$M$4="●"),(($F8-$G8)=(AM8-AN8))*1,0),"")</f>
        <v/>
      </c>
      <c r="AR8" s="606" t="str">
        <f t="shared" si="34"/>
        <v/>
      </c>
      <c r="AS8" s="606" t="str">
        <f>IF(AP8&lt;&gt;"",IF(ABS($F8-$G8)&gt;=PrSettings!$M$7,(ABS($F8-$G8-AM8+AN8)&lt;=1)*1,IF(AND(AP8,$F8=$G8,$F8&gt;=PrSettings!$M$6),(ABS(AM8-$F8)&lt;=1)*1,IF(AND(AP8,$F8+$G8&gt;=PrSettings!$M$8),(ABS(AM8-$F8)+ABS(AN8-$G8)&lt;=1)*1,""))),"")</f>
        <v/>
      </c>
      <c r="AT8" s="618"/>
      <c r="AV8" s="605">
        <f t="shared" si="3"/>
        <v>26</v>
      </c>
      <c r="AW8" s="646" t="str">
        <f>GrpA!$B$6</f>
        <v>Norwegen</v>
      </c>
      <c r="AX8" s="606">
        <f t="shared" si="35"/>
        <v>20</v>
      </c>
      <c r="AY8" s="646" t="str">
        <f>GrpA!$D$6</f>
        <v>Finnland</v>
      </c>
      <c r="AZ8" s="643"/>
      <c r="BA8" s="643"/>
      <c r="BB8" s="615"/>
      <c r="BC8" s="606" t="str">
        <f t="shared" si="36"/>
        <v/>
      </c>
      <c r="BD8" s="606" t="str">
        <f>IF((BC8&lt;&gt;""),IF(OR($F8&lt;&gt;$G8,PrSettings!$M$4="●"),(($F8-$G8)=(AZ8-BA8))*1,0),"")</f>
        <v/>
      </c>
      <c r="BE8" s="606" t="str">
        <f t="shared" si="37"/>
        <v/>
      </c>
      <c r="BF8" s="606" t="str">
        <f>IF(BC8&lt;&gt;"",IF(ABS($F8-$G8)&gt;=PrSettings!$M$7,(ABS($F8-$G8-AZ8+BA8)&lt;=1)*1,IF(AND(BC8,$F8=$G8,$F8&gt;=PrSettings!$M$6),(ABS(AZ8-$F8)&lt;=1)*1,IF(AND(BC8,$F8+$G8&gt;=PrSettings!$M$8),(ABS(AZ8-$F8)+ABS(BA8-$G8)&lt;=1)*1,""))),"")</f>
        <v/>
      </c>
      <c r="BG8" s="618"/>
      <c r="BI8" s="605">
        <f t="shared" si="4"/>
        <v>26</v>
      </c>
      <c r="BJ8" s="646" t="str">
        <f>GrpA!$B$6</f>
        <v>Norwegen</v>
      </c>
      <c r="BK8" s="606">
        <f t="shared" si="38"/>
        <v>20</v>
      </c>
      <c r="BL8" s="646" t="str">
        <f>GrpA!$D$6</f>
        <v>Finnland</v>
      </c>
      <c r="BM8" s="643"/>
      <c r="BN8" s="643"/>
      <c r="BO8" s="615"/>
      <c r="BP8" s="606" t="str">
        <f t="shared" si="39"/>
        <v/>
      </c>
      <c r="BQ8" s="606" t="str">
        <f>IF((BP8&lt;&gt;""),IF(OR($F8&lt;&gt;$G8,PrSettings!$M$4="●"),(($F8-$G8)=(BM8-BN8))*1,0),"")</f>
        <v/>
      </c>
      <c r="BR8" s="606" t="str">
        <f t="shared" si="40"/>
        <v/>
      </c>
      <c r="BS8" s="606" t="str">
        <f>IF(BP8&lt;&gt;"",IF(ABS($F8-$G8)&gt;=PrSettings!$M$7,(ABS($F8-$G8-BM8+BN8)&lt;=1)*1,IF(AND(BP8,$F8=$G8,$F8&gt;=PrSettings!$M$6),(ABS(BM8-$F8)&lt;=1)*1,IF(AND(BP8,$F8+$G8&gt;=PrSettings!$M$8),(ABS(BM8-$F8)+ABS(BN8-$G8)&lt;=1)*1,""))),"")</f>
        <v/>
      </c>
      <c r="BT8" s="618"/>
      <c r="BV8" s="605">
        <f t="shared" si="5"/>
        <v>26</v>
      </c>
      <c r="BW8" s="646" t="str">
        <f>GrpA!$B$6</f>
        <v>Norwegen</v>
      </c>
      <c r="BX8" s="606">
        <f t="shared" si="41"/>
        <v>20</v>
      </c>
      <c r="BY8" s="646" t="str">
        <f>GrpA!$D$6</f>
        <v>Finnland</v>
      </c>
      <c r="BZ8" s="643"/>
      <c r="CA8" s="643"/>
      <c r="CB8" s="615"/>
      <c r="CC8" s="606" t="str">
        <f t="shared" si="42"/>
        <v/>
      </c>
      <c r="CD8" s="606" t="str">
        <f>IF((CC8&lt;&gt;""),IF(OR($F8&lt;&gt;$G8,PrSettings!$M$4="●"),(($F8-$G8)=(BZ8-CA8))*1,0),"")</f>
        <v/>
      </c>
      <c r="CE8" s="606" t="str">
        <f t="shared" si="43"/>
        <v/>
      </c>
      <c r="CF8" s="606" t="str">
        <f>IF(CC8&lt;&gt;"",IF(ABS($F8-$G8)&gt;=PrSettings!$M$7,(ABS($F8-$G8-BZ8+CA8)&lt;=1)*1,IF(AND(CC8,$F8=$G8,$F8&gt;=PrSettings!$M$6),(ABS(BZ8-$F8)&lt;=1)*1,IF(AND(CC8,$F8+$G8&gt;=PrSettings!$M$8),(ABS(BZ8-$F8)+ABS(CA8-$G8)&lt;=1)*1,""))),"")</f>
        <v/>
      </c>
      <c r="CG8" s="618"/>
      <c r="CI8" s="605">
        <f t="shared" si="6"/>
        <v>26</v>
      </c>
      <c r="CJ8" s="646" t="str">
        <f>GrpA!$B$6</f>
        <v>Norwegen</v>
      </c>
      <c r="CK8" s="606">
        <f t="shared" si="44"/>
        <v>20</v>
      </c>
      <c r="CL8" s="646" t="str">
        <f>GrpA!$D$6</f>
        <v>Finnland</v>
      </c>
      <c r="CM8" s="643"/>
      <c r="CN8" s="643"/>
      <c r="CO8" s="615"/>
      <c r="CP8" s="606" t="str">
        <f t="shared" si="45"/>
        <v/>
      </c>
      <c r="CQ8" s="606" t="str">
        <f>IF((CP8&lt;&gt;""),IF(OR($F8&lt;&gt;$G8,PrSettings!$M$4="●"),(($F8-$G8)=(CM8-CN8))*1,0),"")</f>
        <v/>
      </c>
      <c r="CR8" s="606" t="str">
        <f t="shared" si="46"/>
        <v/>
      </c>
      <c r="CS8" s="606" t="str">
        <f>IF(CP8&lt;&gt;"",IF(ABS($F8-$G8)&gt;=PrSettings!$M$7,(ABS($F8-$G8-CM8+CN8)&lt;=1)*1,IF(AND(CP8,$F8=$G8,$F8&gt;=PrSettings!$M$6),(ABS(CM8-$F8)&lt;=1)*1,IF(AND(CP8,$F8+$G8&gt;=PrSettings!$M$8),(ABS(CM8-$F8)+ABS(CN8-$G8)&lt;=1)*1,""))),"")</f>
        <v/>
      </c>
      <c r="CT8" s="618"/>
      <c r="CV8" s="605">
        <f t="shared" si="7"/>
        <v>26</v>
      </c>
      <c r="CW8" s="646" t="str">
        <f>GrpA!$B$6</f>
        <v>Norwegen</v>
      </c>
      <c r="CX8" s="606">
        <f t="shared" si="47"/>
        <v>20</v>
      </c>
      <c r="CY8" s="646" t="str">
        <f>GrpA!$D$6</f>
        <v>Finnland</v>
      </c>
      <c r="CZ8" s="643"/>
      <c r="DA8" s="643"/>
      <c r="DB8" s="615"/>
      <c r="DC8" s="606" t="str">
        <f t="shared" si="48"/>
        <v/>
      </c>
      <c r="DD8" s="606" t="str">
        <f>IF((DC8&lt;&gt;""),IF(OR($F8&lt;&gt;$G8,PrSettings!$M$4="●"),(($F8-$G8)=(CZ8-DA8))*1,0),"")</f>
        <v/>
      </c>
      <c r="DE8" s="606" t="str">
        <f t="shared" si="49"/>
        <v/>
      </c>
      <c r="DF8" s="606" t="str">
        <f>IF(DC8&lt;&gt;"",IF(ABS($F8-$G8)&gt;=PrSettings!$M$7,(ABS($F8-$G8-CZ8+DA8)&lt;=1)*1,IF(AND(DC8,$F8=$G8,$F8&gt;=PrSettings!$M$6),(ABS(CZ8-$F8)&lt;=1)*1,IF(AND(DC8,$F8+$G8&gt;=PrSettings!$M$8),(ABS(CZ8-$F8)+ABS(DA8-$G8)&lt;=1)*1,""))),"")</f>
        <v/>
      </c>
      <c r="DG8" s="618"/>
      <c r="DI8" s="605">
        <f t="shared" si="8"/>
        <v>26</v>
      </c>
      <c r="DJ8" s="646" t="str">
        <f>GrpA!$B$6</f>
        <v>Norwegen</v>
      </c>
      <c r="DK8" s="606">
        <f t="shared" si="50"/>
        <v>20</v>
      </c>
      <c r="DL8" s="646" t="str">
        <f>GrpA!$D$6</f>
        <v>Finnland</v>
      </c>
      <c r="DM8" s="643"/>
      <c r="DN8" s="643"/>
      <c r="DO8" s="615"/>
      <c r="DP8" s="606" t="str">
        <f t="shared" si="51"/>
        <v/>
      </c>
      <c r="DQ8" s="606" t="str">
        <f>IF((DP8&lt;&gt;""),IF(OR($F8&lt;&gt;$G8,PrSettings!$M$4="●"),(($F8-$G8)=(DM8-DN8))*1,0),"")</f>
        <v/>
      </c>
      <c r="DR8" s="606" t="str">
        <f t="shared" si="52"/>
        <v/>
      </c>
      <c r="DS8" s="606" t="str">
        <f>IF(DP8&lt;&gt;"",IF(ABS($F8-$G8)&gt;=PrSettings!$M$7,(ABS($F8-$G8-DM8+DN8)&lt;=1)*1,IF(AND(DP8,$F8=$G8,$F8&gt;=PrSettings!$M$6),(ABS(DM8-$F8)&lt;=1)*1,IF(AND(DP8,$F8+$G8&gt;=PrSettings!$M$8),(ABS(DM8-$F8)+ABS(DN8-$G8)&lt;=1)*1,""))),"")</f>
        <v/>
      </c>
      <c r="DT8" s="618"/>
      <c r="DV8" s="605">
        <f t="shared" si="9"/>
        <v>26</v>
      </c>
      <c r="DW8" s="646" t="str">
        <f>GrpA!$B$6</f>
        <v>Norwegen</v>
      </c>
      <c r="DX8" s="606">
        <f t="shared" si="53"/>
        <v>20</v>
      </c>
      <c r="DY8" s="646" t="str">
        <f>GrpA!$D$6</f>
        <v>Finnland</v>
      </c>
      <c r="DZ8" s="643"/>
      <c r="EA8" s="643"/>
      <c r="EB8" s="615"/>
      <c r="EC8" s="606" t="str">
        <f t="shared" si="54"/>
        <v/>
      </c>
      <c r="ED8" s="606" t="str">
        <f>IF((EC8&lt;&gt;""),IF(OR($F8&lt;&gt;$G8,PrSettings!$M$4="●"),(($F8-$G8)=(DZ8-EA8))*1,0),"")</f>
        <v/>
      </c>
      <c r="EE8" s="606" t="str">
        <f t="shared" si="55"/>
        <v/>
      </c>
      <c r="EF8" s="606" t="str">
        <f>IF(EC8&lt;&gt;"",IF(ABS($F8-$G8)&gt;=PrSettings!$M$7,(ABS($F8-$G8-DZ8+EA8)&lt;=1)*1,IF(AND(EC8,$F8=$G8,$F8&gt;=PrSettings!$M$6),(ABS(DZ8-$F8)&lt;=1)*1,IF(AND(EC8,$F8+$G8&gt;=PrSettings!$M$8),(ABS(DZ8-$F8)+ABS(EA8-$G8)&lt;=1)*1,""))),"")</f>
        <v/>
      </c>
      <c r="EG8" s="618"/>
      <c r="EI8" s="605">
        <f t="shared" si="10"/>
        <v>26</v>
      </c>
      <c r="EJ8" s="646" t="str">
        <f>GrpA!$B$6</f>
        <v>Norwegen</v>
      </c>
      <c r="EK8" s="606">
        <f t="shared" si="56"/>
        <v>20</v>
      </c>
      <c r="EL8" s="646" t="str">
        <f>GrpA!$D$6</f>
        <v>Finnland</v>
      </c>
      <c r="EM8" s="643"/>
      <c r="EN8" s="643"/>
      <c r="EO8" s="615"/>
      <c r="EP8" s="606" t="str">
        <f t="shared" si="57"/>
        <v/>
      </c>
      <c r="EQ8" s="606" t="str">
        <f>IF((EP8&lt;&gt;""),IF(OR($F8&lt;&gt;$G8,PrSettings!$M$4="●"),(($F8-$G8)=(EM8-EN8))*1,0),"")</f>
        <v/>
      </c>
      <c r="ER8" s="606" t="str">
        <f t="shared" si="58"/>
        <v/>
      </c>
      <c r="ES8" s="606" t="str">
        <f>IF(EP8&lt;&gt;"",IF(ABS($F8-$G8)&gt;=PrSettings!$M$7,(ABS($F8-$G8-EM8+EN8)&lt;=1)*1,IF(AND(EP8,$F8=$G8,$F8&gt;=PrSettings!$M$6),(ABS(EM8-$F8)&lt;=1)*1,IF(AND(EP8,$F8+$G8&gt;=PrSettings!$M$8),(ABS(EM8-$F8)+ABS(EN8-$G8)&lt;=1)*1,""))),"")</f>
        <v/>
      </c>
      <c r="ET8" s="618"/>
      <c r="EV8" s="605">
        <f t="shared" si="11"/>
        <v>26</v>
      </c>
      <c r="EW8" s="646" t="str">
        <f>GrpA!$B$6</f>
        <v>Norwegen</v>
      </c>
      <c r="EX8" s="606">
        <f t="shared" si="59"/>
        <v>20</v>
      </c>
      <c r="EY8" s="646" t="str">
        <f>GrpA!$D$6</f>
        <v>Finnland</v>
      </c>
      <c r="EZ8" s="643"/>
      <c r="FA8" s="643"/>
      <c r="FB8" s="615"/>
      <c r="FC8" s="606" t="str">
        <f t="shared" si="60"/>
        <v/>
      </c>
      <c r="FD8" s="606" t="str">
        <f>IF((FC8&lt;&gt;""),IF(OR($F8&lt;&gt;$G8,PrSettings!$M$4="●"),(($F8-$G8)=(EZ8-FA8))*1,0),"")</f>
        <v/>
      </c>
      <c r="FE8" s="606" t="str">
        <f t="shared" si="61"/>
        <v/>
      </c>
      <c r="FF8" s="606" t="str">
        <f>IF(FC8&lt;&gt;"",IF(ABS($F8-$G8)&gt;=PrSettings!$M$7,(ABS($F8-$G8-EZ8+FA8)&lt;=1)*1,IF(AND(FC8,$F8=$G8,$F8&gt;=PrSettings!$M$6),(ABS(EZ8-$F8)&lt;=1)*1,IF(AND(FC8,$F8+$G8&gt;=PrSettings!$M$8),(ABS(EZ8-$F8)+ABS(FA8-$G8)&lt;=1)*1,""))),"")</f>
        <v/>
      </c>
      <c r="FG8" s="618"/>
      <c r="FI8" s="605">
        <f t="shared" si="12"/>
        <v>26</v>
      </c>
      <c r="FJ8" s="646" t="str">
        <f>GrpA!$B$6</f>
        <v>Norwegen</v>
      </c>
      <c r="FK8" s="606">
        <f t="shared" si="62"/>
        <v>20</v>
      </c>
      <c r="FL8" s="646" t="str">
        <f>GrpA!$D$6</f>
        <v>Finnland</v>
      </c>
      <c r="FM8" s="643"/>
      <c r="FN8" s="643"/>
      <c r="FO8" s="615"/>
      <c r="FP8" s="606" t="str">
        <f t="shared" si="63"/>
        <v/>
      </c>
      <c r="FQ8" s="606" t="str">
        <f>IF((FP8&lt;&gt;""),IF(OR($F8&lt;&gt;$G8,PrSettings!$M$4="●"),(($F8-$G8)=(FM8-FN8))*1,0),"")</f>
        <v/>
      </c>
      <c r="FR8" s="606" t="str">
        <f t="shared" si="64"/>
        <v/>
      </c>
      <c r="FS8" s="606" t="str">
        <f>IF(FP8&lt;&gt;"",IF(ABS($F8-$G8)&gt;=PrSettings!$M$7,(ABS($F8-$G8-FM8+FN8)&lt;=1)*1,IF(AND(FP8,$F8=$G8,$F8&gt;=PrSettings!$M$6),(ABS(FM8-$F8)&lt;=1)*1,IF(AND(FP8,$F8+$G8&gt;=PrSettings!$M$8),(ABS(FM8-$F8)+ABS(FN8-$G8)&lt;=1)*1,""))),"")</f>
        <v/>
      </c>
      <c r="FT8" s="618"/>
      <c r="FV8" s="605">
        <f t="shared" si="13"/>
        <v>26</v>
      </c>
      <c r="FW8" s="646" t="str">
        <f>GrpA!$B$6</f>
        <v>Norwegen</v>
      </c>
      <c r="FX8" s="606">
        <f t="shared" si="65"/>
        <v>20</v>
      </c>
      <c r="FY8" s="646" t="str">
        <f>GrpA!$D$6</f>
        <v>Finnland</v>
      </c>
      <c r="FZ8" s="643"/>
      <c r="GA8" s="643"/>
      <c r="GB8" s="615"/>
      <c r="GC8" s="606" t="str">
        <f t="shared" si="66"/>
        <v/>
      </c>
      <c r="GD8" s="606" t="str">
        <f>IF((GC8&lt;&gt;""),IF(OR($F8&lt;&gt;$G8,PrSettings!$M$4="●"),(($F8-$G8)=(FZ8-GA8))*1,0),"")</f>
        <v/>
      </c>
      <c r="GE8" s="606" t="str">
        <f t="shared" si="67"/>
        <v/>
      </c>
      <c r="GF8" s="606" t="str">
        <f>IF(GC8&lt;&gt;"",IF(ABS($F8-$G8)&gt;=PrSettings!$M$7,(ABS($F8-$G8-FZ8+GA8)&lt;=1)*1,IF(AND(GC8,$F8=$G8,$F8&gt;=PrSettings!$M$6),(ABS(FZ8-$F8)&lt;=1)*1,IF(AND(GC8,$F8+$G8&gt;=PrSettings!$M$8),(ABS(FZ8-$F8)+ABS(GA8-$G8)&lt;=1)*1,""))),"")</f>
        <v/>
      </c>
      <c r="GG8" s="618"/>
      <c r="GI8" s="605">
        <f t="shared" si="14"/>
        <v>26</v>
      </c>
      <c r="GJ8" s="646" t="str">
        <f>GrpA!$B$6</f>
        <v>Norwegen</v>
      </c>
      <c r="GK8" s="606">
        <f t="shared" si="68"/>
        <v>20</v>
      </c>
      <c r="GL8" s="646" t="str">
        <f>GrpA!$D$6</f>
        <v>Finnland</v>
      </c>
      <c r="GM8" s="643"/>
      <c r="GN8" s="643"/>
      <c r="GO8" s="615"/>
      <c r="GP8" s="606" t="str">
        <f t="shared" si="69"/>
        <v/>
      </c>
      <c r="GQ8" s="606" t="str">
        <f>IF((GP8&lt;&gt;""),IF(OR($F8&lt;&gt;$G8,PrSettings!$M$4="●"),(($F8-$G8)=(GM8-GN8))*1,0),"")</f>
        <v/>
      </c>
      <c r="GR8" s="606" t="str">
        <f t="shared" si="70"/>
        <v/>
      </c>
      <c r="GS8" s="606" t="str">
        <f>IF(GP8&lt;&gt;"",IF(ABS($F8-$G8)&gt;=PrSettings!$M$7,(ABS($F8-$G8-GM8+GN8)&lt;=1)*1,IF(AND(GP8,$F8=$G8,$F8&gt;=PrSettings!$M$6),(ABS(GM8-$F8)&lt;=1)*1,IF(AND(GP8,$F8+$G8&gt;=PrSettings!$M$8),(ABS(GM8-$F8)+ABS(GN8-$G8)&lt;=1)*1,""))),"")</f>
        <v/>
      </c>
      <c r="GT8" s="618"/>
      <c r="GV8" s="605">
        <f t="shared" si="15"/>
        <v>26</v>
      </c>
      <c r="GW8" s="646" t="str">
        <f>GrpA!$B$6</f>
        <v>Norwegen</v>
      </c>
      <c r="GX8" s="606">
        <f t="shared" si="71"/>
        <v>20</v>
      </c>
      <c r="GY8" s="646" t="str">
        <f>GrpA!$D$6</f>
        <v>Finnland</v>
      </c>
      <c r="GZ8" s="643"/>
      <c r="HA8" s="643"/>
      <c r="HB8" s="615"/>
      <c r="HC8" s="606" t="str">
        <f t="shared" si="72"/>
        <v/>
      </c>
      <c r="HD8" s="606" t="str">
        <f>IF((HC8&lt;&gt;""),IF(OR($F8&lt;&gt;$G8,PrSettings!$M$4="●"),(($F8-$G8)=(GZ8-HA8))*1,0),"")</f>
        <v/>
      </c>
      <c r="HE8" s="606" t="str">
        <f t="shared" si="73"/>
        <v/>
      </c>
      <c r="HF8" s="606" t="str">
        <f>IF(HC8&lt;&gt;"",IF(ABS($F8-$G8)&gt;=PrSettings!$M$7,(ABS($F8-$G8-GZ8+HA8)&lt;=1)*1,IF(AND(HC8,$F8=$G8,$F8&gt;=PrSettings!$M$6),(ABS(GZ8-$F8)&lt;=1)*1,IF(AND(HC8,$F8+$G8&gt;=PrSettings!$M$8),(ABS(GZ8-$F8)+ABS(HA8-$G8)&lt;=1)*1,""))),"")</f>
        <v/>
      </c>
      <c r="HG8" s="618"/>
      <c r="HI8" s="605">
        <f t="shared" si="16"/>
        <v>26</v>
      </c>
      <c r="HJ8" s="646" t="str">
        <f>GrpA!$B$6</f>
        <v>Norwegen</v>
      </c>
      <c r="HK8" s="606">
        <f t="shared" si="74"/>
        <v>20</v>
      </c>
      <c r="HL8" s="646" t="str">
        <f>GrpA!$D$6</f>
        <v>Finnland</v>
      </c>
      <c r="HM8" s="643"/>
      <c r="HN8" s="643"/>
      <c r="HO8" s="615"/>
      <c r="HP8" s="606" t="str">
        <f t="shared" si="75"/>
        <v/>
      </c>
      <c r="HQ8" s="606" t="str">
        <f>IF((HP8&lt;&gt;""),IF(OR($F8&lt;&gt;$G8,PrSettings!$M$4="●"),(($F8-$G8)=(HM8-HN8))*1,0),"")</f>
        <v/>
      </c>
      <c r="HR8" s="606" t="str">
        <f t="shared" si="76"/>
        <v/>
      </c>
      <c r="HS8" s="606" t="str">
        <f>IF(HP8&lt;&gt;"",IF(ABS($F8-$G8)&gt;=PrSettings!$M$7,(ABS($F8-$G8-HM8+HN8)&lt;=1)*1,IF(AND(HP8,$F8=$G8,$F8&gt;=PrSettings!$M$6),(ABS(HM8-$F8)&lt;=1)*1,IF(AND(HP8,$F8+$G8&gt;=PrSettings!$M$8),(ABS(HM8-$F8)+ABS(HN8-$G8)&lt;=1)*1,""))),"")</f>
        <v/>
      </c>
      <c r="HT8" s="618"/>
      <c r="HV8" s="605">
        <f t="shared" si="17"/>
        <v>26</v>
      </c>
      <c r="HW8" s="646" t="str">
        <f>GrpA!$B$6</f>
        <v>Norwegen</v>
      </c>
      <c r="HX8" s="606">
        <f t="shared" si="77"/>
        <v>20</v>
      </c>
      <c r="HY8" s="646" t="str">
        <f>GrpA!$D$6</f>
        <v>Finnland</v>
      </c>
      <c r="HZ8" s="643"/>
      <c r="IA8" s="643"/>
      <c r="IB8" s="615"/>
      <c r="IC8" s="606" t="str">
        <f t="shared" si="78"/>
        <v/>
      </c>
      <c r="ID8" s="606" t="str">
        <f>IF((IC8&lt;&gt;""),IF(OR($F8&lt;&gt;$G8,PrSettings!$M$4="●"),(($F8-$G8)=(HZ8-IA8))*1,0),"")</f>
        <v/>
      </c>
      <c r="IE8" s="606" t="str">
        <f t="shared" si="79"/>
        <v/>
      </c>
      <c r="IF8" s="606" t="str">
        <f>IF(IC8&lt;&gt;"",IF(ABS($F8-$G8)&gt;=PrSettings!$M$7,(ABS($F8-$G8-HZ8+IA8)&lt;=1)*1,IF(AND(IC8,$F8=$G8,$F8&gt;=PrSettings!$M$6),(ABS(HZ8-$F8)&lt;=1)*1,IF(AND(IC8,$F8+$G8&gt;=PrSettings!$M$8),(ABS(HZ8-$F8)+ABS(IA8-$G8)&lt;=1)*1,""))),"")</f>
        <v/>
      </c>
      <c r="IG8" s="618"/>
      <c r="II8" s="605">
        <f t="shared" si="18"/>
        <v>26</v>
      </c>
      <c r="IJ8" s="646" t="str">
        <f>GrpA!$B$6</f>
        <v>Norwegen</v>
      </c>
      <c r="IK8" s="606">
        <f t="shared" si="80"/>
        <v>20</v>
      </c>
      <c r="IL8" s="646" t="str">
        <f>GrpA!$D$6</f>
        <v>Finnland</v>
      </c>
      <c r="IM8" s="643"/>
      <c r="IN8" s="643"/>
      <c r="IO8" s="615"/>
      <c r="IP8" s="606" t="str">
        <f t="shared" si="81"/>
        <v/>
      </c>
      <c r="IQ8" s="606" t="str">
        <f>IF((IP8&lt;&gt;""),IF(OR($F8&lt;&gt;$G8,PrSettings!$M$4="●"),(($F8-$G8)=(IM8-IN8))*1,0),"")</f>
        <v/>
      </c>
      <c r="IR8" s="606" t="str">
        <f t="shared" si="82"/>
        <v/>
      </c>
      <c r="IS8" s="606" t="str">
        <f>IF(IP8&lt;&gt;"",IF(ABS($F8-$G8)&gt;=PrSettings!$M$7,(ABS($F8-$G8-IM8+IN8)&lt;=1)*1,IF(AND(IP8,$F8=$G8,$F8&gt;=PrSettings!$M$6),(ABS(IM8-$F8)&lt;=1)*1,IF(AND(IP8,$F8+$G8&gt;=PrSettings!$M$8),(ABS(IM8-$F8)+ABS(IN8-$G8)&lt;=1)*1,""))),"")</f>
        <v/>
      </c>
      <c r="IT8" s="618"/>
      <c r="IV8" s="605">
        <f t="shared" si="19"/>
        <v>26</v>
      </c>
      <c r="IW8" s="646" t="str">
        <f>GrpA!$B$6</f>
        <v>Norwegen</v>
      </c>
      <c r="IX8" s="606">
        <f t="shared" si="83"/>
        <v>20</v>
      </c>
      <c r="IY8" s="646" t="str">
        <f>GrpA!$D$6</f>
        <v>Finnland</v>
      </c>
      <c r="IZ8" s="643"/>
      <c r="JA8" s="643"/>
      <c r="JB8" s="615"/>
      <c r="JC8" s="606" t="str">
        <f t="shared" si="84"/>
        <v/>
      </c>
      <c r="JD8" s="606" t="str">
        <f>IF((JC8&lt;&gt;""),IF(OR($F8&lt;&gt;$G8,PrSettings!$M$4="●"),(($F8-$G8)=(IZ8-JA8))*1,0),"")</f>
        <v/>
      </c>
      <c r="JE8" s="606" t="str">
        <f t="shared" si="85"/>
        <v/>
      </c>
      <c r="JF8" s="606" t="str">
        <f>IF(JC8&lt;&gt;"",IF(ABS($F8-$G8)&gt;=PrSettings!$M$7,(ABS($F8-$G8-IZ8+JA8)&lt;=1)*1,IF(AND(JC8,$F8=$G8,$F8&gt;=PrSettings!$M$6),(ABS(IZ8-$F8)&lt;=1)*1,IF(AND(JC8,$F8+$G8&gt;=PrSettings!$M$8),(ABS(IZ8-$F8)+ABS(JA8-$G8)&lt;=1)*1,""))),"")</f>
        <v/>
      </c>
      <c r="JG8" s="618"/>
      <c r="JI8" s="605">
        <f t="shared" si="20"/>
        <v>26</v>
      </c>
      <c r="JJ8" s="646" t="str">
        <f>GrpA!$B$6</f>
        <v>Norwegen</v>
      </c>
      <c r="JK8" s="606">
        <f t="shared" si="86"/>
        <v>20</v>
      </c>
      <c r="JL8" s="646" t="str">
        <f>GrpA!$D$6</f>
        <v>Finnland</v>
      </c>
      <c r="JM8" s="643"/>
      <c r="JN8" s="643"/>
      <c r="JO8" s="615"/>
      <c r="JP8" s="606" t="str">
        <f t="shared" si="87"/>
        <v/>
      </c>
      <c r="JQ8" s="606" t="str">
        <f>IF((JP8&lt;&gt;""),IF(OR($F8&lt;&gt;$G8,PrSettings!$M$4="●"),(($F8-$G8)=(JM8-JN8))*1,0),"")</f>
        <v/>
      </c>
      <c r="JR8" s="606" t="str">
        <f t="shared" si="88"/>
        <v/>
      </c>
      <c r="JS8" s="606" t="str">
        <f>IF(JP8&lt;&gt;"",IF(ABS($F8-$G8)&gt;=PrSettings!$M$7,(ABS($F8-$G8-JM8+JN8)&lt;=1)*1,IF(AND(JP8,$F8=$G8,$F8&gt;=PrSettings!$M$6),(ABS(JM8-$F8)&lt;=1)*1,IF(AND(JP8,$F8+$G8&gt;=PrSettings!$M$8),(ABS(JM8-$F8)+ABS(JN8-$G8)&lt;=1)*1,""))),"")</f>
        <v/>
      </c>
      <c r="JT8" s="618"/>
      <c r="JV8" s="605">
        <f t="shared" si="21"/>
        <v>26</v>
      </c>
      <c r="JW8" s="646" t="str">
        <f>GrpA!$B$6</f>
        <v>Norwegen</v>
      </c>
      <c r="JX8" s="606">
        <f t="shared" si="89"/>
        <v>20</v>
      </c>
      <c r="JY8" s="646" t="str">
        <f>GrpA!$D$6</f>
        <v>Finnland</v>
      </c>
      <c r="JZ8" s="643"/>
      <c r="KA8" s="643"/>
      <c r="KB8" s="615"/>
      <c r="KC8" s="606" t="str">
        <f t="shared" si="90"/>
        <v/>
      </c>
      <c r="KD8" s="606" t="str">
        <f>IF((KC8&lt;&gt;""),IF(OR($F8&lt;&gt;$G8,PrSettings!$M$4="●"),(($F8-$G8)=(JZ8-KA8))*1,0),"")</f>
        <v/>
      </c>
      <c r="KE8" s="606" t="str">
        <f t="shared" si="91"/>
        <v/>
      </c>
      <c r="KF8" s="606" t="str">
        <f>IF(KC8&lt;&gt;"",IF(ABS($F8-$G8)&gt;=PrSettings!$M$7,(ABS($F8-$G8-JZ8+KA8)&lt;=1)*1,IF(AND(KC8,$F8=$G8,$F8&gt;=PrSettings!$M$6),(ABS(JZ8-$F8)&lt;=1)*1,IF(AND(KC8,$F8+$G8&gt;=PrSettings!$M$8),(ABS(JZ8-$F8)+ABS(KA8-$G8)&lt;=1)*1,""))),"")</f>
        <v/>
      </c>
      <c r="KG8" s="618"/>
      <c r="KI8" s="605">
        <f t="shared" si="22"/>
        <v>26</v>
      </c>
      <c r="KJ8" s="646" t="str">
        <f>GrpA!$B$6</f>
        <v>Norwegen</v>
      </c>
      <c r="KK8" s="606">
        <f t="shared" si="92"/>
        <v>20</v>
      </c>
      <c r="KL8" s="646" t="str">
        <f>GrpA!$D$6</f>
        <v>Finnland</v>
      </c>
      <c r="KM8" s="643"/>
      <c r="KN8" s="643"/>
      <c r="KO8" s="615"/>
      <c r="KP8" s="606" t="str">
        <f t="shared" si="93"/>
        <v/>
      </c>
      <c r="KQ8" s="606" t="str">
        <f>IF((KP8&lt;&gt;""),IF(OR($F8&lt;&gt;$G8,PrSettings!$M$4="●"),(($F8-$G8)=(KM8-KN8))*1,0),"")</f>
        <v/>
      </c>
      <c r="KR8" s="606" t="str">
        <f t="shared" si="94"/>
        <v/>
      </c>
      <c r="KS8" s="606" t="str">
        <f>IF(KP8&lt;&gt;"",IF(ABS($F8-$G8)&gt;=PrSettings!$M$7,(ABS($F8-$G8-KM8+KN8)&lt;=1)*1,IF(AND(KP8,$F8=$G8,$F8&gt;=PrSettings!$M$6),(ABS(KM8-$F8)&lt;=1)*1,IF(AND(KP8,$F8+$G8&gt;=PrSettings!$M$8),(ABS(KM8-$F8)+ABS(KN8-$G8)&lt;=1)*1,""))),"")</f>
        <v/>
      </c>
      <c r="KT8" s="618"/>
      <c r="KV8" s="605">
        <f t="shared" si="23"/>
        <v>26</v>
      </c>
      <c r="KW8" s="646" t="str">
        <f>GrpA!$B$6</f>
        <v>Norwegen</v>
      </c>
      <c r="KX8" s="606">
        <f t="shared" si="95"/>
        <v>20</v>
      </c>
      <c r="KY8" s="646" t="str">
        <f>GrpA!$D$6</f>
        <v>Finnland</v>
      </c>
      <c r="KZ8" s="643"/>
      <c r="LA8" s="643"/>
      <c r="LB8" s="615"/>
      <c r="LC8" s="606" t="str">
        <f t="shared" si="96"/>
        <v/>
      </c>
      <c r="LD8" s="606" t="str">
        <f>IF((LC8&lt;&gt;""),IF(OR($F8&lt;&gt;$G8,PrSettings!$M$4="●"),(($F8-$G8)=(KZ8-LA8))*1,0),"")</f>
        <v/>
      </c>
      <c r="LE8" s="606" t="str">
        <f t="shared" si="97"/>
        <v/>
      </c>
      <c r="LF8" s="606" t="str">
        <f>IF(LC8&lt;&gt;"",IF(ABS($F8-$G8)&gt;=PrSettings!$M$7,(ABS($F8-$G8-KZ8+LA8)&lt;=1)*1,IF(AND(LC8,$F8=$G8,$F8&gt;=PrSettings!$M$6),(ABS(KZ8-$F8)&lt;=1)*1,IF(AND(LC8,$F8+$G8&gt;=PrSettings!$M$8),(ABS(KZ8-$F8)+ABS(LA8-$G8)&lt;=1)*1,""))),"")</f>
        <v/>
      </c>
      <c r="LG8" s="618"/>
      <c r="LI8" s="605">
        <f t="shared" si="24"/>
        <v>26</v>
      </c>
      <c r="LJ8" s="646" t="str">
        <f>GrpA!$B$6</f>
        <v>Norwegen</v>
      </c>
      <c r="LK8" s="606">
        <f t="shared" si="98"/>
        <v>20</v>
      </c>
      <c r="LL8" s="646" t="str">
        <f>GrpA!$D$6</f>
        <v>Finnland</v>
      </c>
      <c r="LM8" s="643"/>
      <c r="LN8" s="643"/>
      <c r="LO8" s="615"/>
      <c r="LP8" s="606" t="str">
        <f t="shared" si="99"/>
        <v/>
      </c>
      <c r="LQ8" s="606" t="str">
        <f>IF((LP8&lt;&gt;""),IF(OR($F8&lt;&gt;$G8,PrSettings!$M$4="●"),(($F8-$G8)=(LM8-LN8))*1,0),"")</f>
        <v/>
      </c>
      <c r="LR8" s="606" t="str">
        <f t="shared" si="100"/>
        <v/>
      </c>
      <c r="LS8" s="606" t="str">
        <f>IF(LP8&lt;&gt;"",IF(ABS($F8-$G8)&gt;=PrSettings!$M$7,(ABS($F8-$G8-LM8+LN8)&lt;=1)*1,IF(AND(LP8,$F8=$G8,$F8&gt;=PrSettings!$M$6),(ABS(LM8-$F8)&lt;=1)*1,IF(AND(LP8,$F8+$G8&gt;=PrSettings!$M$8),(ABS(LM8-$F8)+ABS(LN8-$G8)&lt;=1)*1,""))),"")</f>
        <v/>
      </c>
      <c r="LT8" s="618"/>
      <c r="LV8" s="605">
        <f t="shared" si="25"/>
        <v>26</v>
      </c>
      <c r="LW8" s="646" t="str">
        <f>GrpA!$B$6</f>
        <v>Norwegen</v>
      </c>
      <c r="LX8" s="606">
        <f t="shared" si="101"/>
        <v>20</v>
      </c>
      <c r="LY8" s="646" t="str">
        <f>GrpA!$D$6</f>
        <v>Finnland</v>
      </c>
      <c r="LZ8" s="643"/>
      <c r="MA8" s="643"/>
      <c r="MB8" s="615"/>
      <c r="MC8" s="606" t="str">
        <f t="shared" si="102"/>
        <v/>
      </c>
      <c r="MD8" s="606" t="str">
        <f>IF((MC8&lt;&gt;""),IF(OR($F8&lt;&gt;$G8,PrSettings!$M$4="●"),(($F8-$G8)=(LZ8-MA8))*1,0),"")</f>
        <v/>
      </c>
      <c r="ME8" s="606" t="str">
        <f t="shared" si="103"/>
        <v/>
      </c>
      <c r="MF8" s="606" t="str">
        <f>IF(MC8&lt;&gt;"",IF(ABS($F8-$G8)&gt;=PrSettings!$M$7,(ABS($F8-$G8-LZ8+MA8)&lt;=1)*1,IF(AND(MC8,$F8=$G8,$F8&gt;=PrSettings!$M$6),(ABS(LZ8-$F8)&lt;=1)*1,IF(AND(MC8,$F8+$G8&gt;=PrSettings!$M$8),(ABS(LZ8-$F8)+ABS(MA8-$G8)&lt;=1)*1,""))),"")</f>
        <v/>
      </c>
      <c r="MG8" s="618"/>
    </row>
    <row r="9" spans="2:345" x14ac:dyDescent="0.25">
      <c r="B9" s="605">
        <f>INDEX(Groups!$C$7:$C$25,MATCH(C9,Groups!$D$7:$D$25,0))</f>
        <v>9</v>
      </c>
      <c r="C9" s="646" t="str">
        <f>GrpA!$B$7</f>
        <v>Schweiz</v>
      </c>
      <c r="D9" s="606">
        <f>INDEX(Groups!$C$7:$C$25,MATCH(E9,Groups!$D$7:$D$25,0))</f>
        <v>24</v>
      </c>
      <c r="E9" s="646" t="str">
        <f>GrpA!$D$7</f>
        <v>Island</v>
      </c>
      <c r="F9" s="649">
        <f>GrpA!$E$7</f>
        <v>2</v>
      </c>
      <c r="G9" s="650">
        <f>GrpA!$G$7</f>
        <v>0</v>
      </c>
      <c r="I9" s="605">
        <f t="shared" si="0"/>
        <v>9</v>
      </c>
      <c r="J9" s="646" t="str">
        <f>GrpA!$B$7</f>
        <v>Schweiz</v>
      </c>
      <c r="K9" s="606">
        <f t="shared" si="26"/>
        <v>24</v>
      </c>
      <c r="L9" s="646" t="str">
        <f>GrpA!$D$7</f>
        <v>Island</v>
      </c>
      <c r="M9" s="643"/>
      <c r="N9" s="643"/>
      <c r="O9" s="615"/>
      <c r="P9" s="606" t="str">
        <f t="shared" si="27"/>
        <v/>
      </c>
      <c r="Q9" s="606" t="str">
        <f>IF((P9&lt;&gt;""),IF(OR($F9&lt;&gt;$G9,PrSettings!$M$4="●"),(($F9-$G9)=(M9-N9))*1,0),"")</f>
        <v/>
      </c>
      <c r="R9" s="606" t="str">
        <f t="shared" si="28"/>
        <v/>
      </c>
      <c r="S9" s="606" t="str">
        <f>IF(P9&lt;&gt;"",IF(ABS($F9-$G9)&gt;=PrSettings!$M$7,(ABS($F9-$G9-M9+N9)&lt;=1)*1,IF(AND(P9,$F9=$G9,$F9&gt;=PrSettings!$M$6),(ABS(M9-$F9)&lt;=1)*1,IF(AND(P9,$F9+$G9&gt;=PrSettings!$M$8),(ABS(M9-$F9)+ABS(N9-$G9)&lt;=1)*1,""))),"")</f>
        <v/>
      </c>
      <c r="T9" s="618"/>
      <c r="V9" s="605">
        <f t="shared" si="1"/>
        <v>9</v>
      </c>
      <c r="W9" s="646" t="str">
        <f>GrpA!$B$7</f>
        <v>Schweiz</v>
      </c>
      <c r="X9" s="606">
        <f t="shared" si="29"/>
        <v>24</v>
      </c>
      <c r="Y9" s="646" t="str">
        <f>GrpA!$D$7</f>
        <v>Island</v>
      </c>
      <c r="Z9" s="643"/>
      <c r="AA9" s="643"/>
      <c r="AB9" s="615"/>
      <c r="AC9" s="606" t="str">
        <f t="shared" si="30"/>
        <v/>
      </c>
      <c r="AD9" s="606" t="str">
        <f>IF((AC9&lt;&gt;""),IF(OR($F9&lt;&gt;$G9,PrSettings!$M$4="●"),(($F9-$G9)=(Z9-AA9))*1,0),"")</f>
        <v/>
      </c>
      <c r="AE9" s="606" t="str">
        <f t="shared" si="31"/>
        <v/>
      </c>
      <c r="AF9" s="606" t="str">
        <f>IF(AC9&lt;&gt;"",IF(ABS($F9-$G9)&gt;=PrSettings!$M$7,(ABS($F9-$G9-Z9+AA9)&lt;=1)*1,IF(AND(AC9,$F9=$G9,$F9&gt;=PrSettings!$M$6),(ABS(Z9-$F9)&lt;=1)*1,IF(AND(AC9,$F9+$G9&gt;=PrSettings!$M$8),(ABS(Z9-$F9)+ABS(AA9-$G9)&lt;=1)*1,""))),"")</f>
        <v/>
      </c>
      <c r="AG9" s="618"/>
      <c r="AI9" s="605">
        <f t="shared" si="2"/>
        <v>9</v>
      </c>
      <c r="AJ9" s="646" t="str">
        <f>GrpA!$B$7</f>
        <v>Schweiz</v>
      </c>
      <c r="AK9" s="606">
        <f t="shared" si="32"/>
        <v>24</v>
      </c>
      <c r="AL9" s="646" t="str">
        <f>GrpA!$D$7</f>
        <v>Island</v>
      </c>
      <c r="AM9" s="643"/>
      <c r="AN9" s="643"/>
      <c r="AO9" s="615"/>
      <c r="AP9" s="606" t="str">
        <f t="shared" si="33"/>
        <v/>
      </c>
      <c r="AQ9" s="606" t="str">
        <f>IF((AP9&lt;&gt;""),IF(OR($F9&lt;&gt;$G9,PrSettings!$M$4="●"),(($F9-$G9)=(AM9-AN9))*1,0),"")</f>
        <v/>
      </c>
      <c r="AR9" s="606" t="str">
        <f t="shared" si="34"/>
        <v/>
      </c>
      <c r="AS9" s="606" t="str">
        <f>IF(AP9&lt;&gt;"",IF(ABS($F9-$G9)&gt;=PrSettings!$M$7,(ABS($F9-$G9-AM9+AN9)&lt;=1)*1,IF(AND(AP9,$F9=$G9,$F9&gt;=PrSettings!$M$6),(ABS(AM9-$F9)&lt;=1)*1,IF(AND(AP9,$F9+$G9&gt;=PrSettings!$M$8),(ABS(AM9-$F9)+ABS(AN9-$G9)&lt;=1)*1,""))),"")</f>
        <v/>
      </c>
      <c r="AT9" s="618"/>
      <c r="AV9" s="605">
        <f t="shared" si="3"/>
        <v>9</v>
      </c>
      <c r="AW9" s="646" t="str">
        <f>GrpA!$B$7</f>
        <v>Schweiz</v>
      </c>
      <c r="AX9" s="606">
        <f t="shared" si="35"/>
        <v>24</v>
      </c>
      <c r="AY9" s="646" t="str">
        <f>GrpA!$D$7</f>
        <v>Island</v>
      </c>
      <c r="AZ9" s="643"/>
      <c r="BA9" s="643"/>
      <c r="BB9" s="615"/>
      <c r="BC9" s="606" t="str">
        <f t="shared" si="36"/>
        <v/>
      </c>
      <c r="BD9" s="606" t="str">
        <f>IF((BC9&lt;&gt;""),IF(OR($F9&lt;&gt;$G9,PrSettings!$M$4="●"),(($F9-$G9)=(AZ9-BA9))*1,0),"")</f>
        <v/>
      </c>
      <c r="BE9" s="606" t="str">
        <f t="shared" si="37"/>
        <v/>
      </c>
      <c r="BF9" s="606" t="str">
        <f>IF(BC9&lt;&gt;"",IF(ABS($F9-$G9)&gt;=PrSettings!$M$7,(ABS($F9-$G9-AZ9+BA9)&lt;=1)*1,IF(AND(BC9,$F9=$G9,$F9&gt;=PrSettings!$M$6),(ABS(AZ9-$F9)&lt;=1)*1,IF(AND(BC9,$F9+$G9&gt;=PrSettings!$M$8),(ABS(AZ9-$F9)+ABS(BA9-$G9)&lt;=1)*1,""))),"")</f>
        <v/>
      </c>
      <c r="BG9" s="618"/>
      <c r="BI9" s="605">
        <f t="shared" si="4"/>
        <v>9</v>
      </c>
      <c r="BJ9" s="646" t="str">
        <f>GrpA!$B$7</f>
        <v>Schweiz</v>
      </c>
      <c r="BK9" s="606">
        <f t="shared" si="38"/>
        <v>24</v>
      </c>
      <c r="BL9" s="646" t="str">
        <f>GrpA!$D$7</f>
        <v>Island</v>
      </c>
      <c r="BM9" s="643"/>
      <c r="BN9" s="643"/>
      <c r="BO9" s="615"/>
      <c r="BP9" s="606" t="str">
        <f t="shared" si="39"/>
        <v/>
      </c>
      <c r="BQ9" s="606" t="str">
        <f>IF((BP9&lt;&gt;""),IF(OR($F9&lt;&gt;$G9,PrSettings!$M$4="●"),(($F9-$G9)=(BM9-BN9))*1,0),"")</f>
        <v/>
      </c>
      <c r="BR9" s="606" t="str">
        <f t="shared" si="40"/>
        <v/>
      </c>
      <c r="BS9" s="606" t="str">
        <f>IF(BP9&lt;&gt;"",IF(ABS($F9-$G9)&gt;=PrSettings!$M$7,(ABS($F9-$G9-BM9+BN9)&lt;=1)*1,IF(AND(BP9,$F9=$G9,$F9&gt;=PrSettings!$M$6),(ABS(BM9-$F9)&lt;=1)*1,IF(AND(BP9,$F9+$G9&gt;=PrSettings!$M$8),(ABS(BM9-$F9)+ABS(BN9-$G9)&lt;=1)*1,""))),"")</f>
        <v/>
      </c>
      <c r="BT9" s="618"/>
      <c r="BV9" s="605">
        <f t="shared" si="5"/>
        <v>9</v>
      </c>
      <c r="BW9" s="646" t="str">
        <f>GrpA!$B$7</f>
        <v>Schweiz</v>
      </c>
      <c r="BX9" s="606">
        <f t="shared" si="41"/>
        <v>24</v>
      </c>
      <c r="BY9" s="646" t="str">
        <f>GrpA!$D$7</f>
        <v>Island</v>
      </c>
      <c r="BZ9" s="643"/>
      <c r="CA9" s="643"/>
      <c r="CB9" s="615"/>
      <c r="CC9" s="606" t="str">
        <f t="shared" si="42"/>
        <v/>
      </c>
      <c r="CD9" s="606" t="str">
        <f>IF((CC9&lt;&gt;""),IF(OR($F9&lt;&gt;$G9,PrSettings!$M$4="●"),(($F9-$G9)=(BZ9-CA9))*1,0),"")</f>
        <v/>
      </c>
      <c r="CE9" s="606" t="str">
        <f t="shared" si="43"/>
        <v/>
      </c>
      <c r="CF9" s="606" t="str">
        <f>IF(CC9&lt;&gt;"",IF(ABS($F9-$G9)&gt;=PrSettings!$M$7,(ABS($F9-$G9-BZ9+CA9)&lt;=1)*1,IF(AND(CC9,$F9=$G9,$F9&gt;=PrSettings!$M$6),(ABS(BZ9-$F9)&lt;=1)*1,IF(AND(CC9,$F9+$G9&gt;=PrSettings!$M$8),(ABS(BZ9-$F9)+ABS(CA9-$G9)&lt;=1)*1,""))),"")</f>
        <v/>
      </c>
      <c r="CG9" s="618"/>
      <c r="CI9" s="605">
        <f t="shared" si="6"/>
        <v>9</v>
      </c>
      <c r="CJ9" s="646" t="str">
        <f>GrpA!$B$7</f>
        <v>Schweiz</v>
      </c>
      <c r="CK9" s="606">
        <f t="shared" si="44"/>
        <v>24</v>
      </c>
      <c r="CL9" s="646" t="str">
        <f>GrpA!$D$7</f>
        <v>Island</v>
      </c>
      <c r="CM9" s="643"/>
      <c r="CN9" s="643"/>
      <c r="CO9" s="615"/>
      <c r="CP9" s="606" t="str">
        <f t="shared" si="45"/>
        <v/>
      </c>
      <c r="CQ9" s="606" t="str">
        <f>IF((CP9&lt;&gt;""),IF(OR($F9&lt;&gt;$G9,PrSettings!$M$4="●"),(($F9-$G9)=(CM9-CN9))*1,0),"")</f>
        <v/>
      </c>
      <c r="CR9" s="606" t="str">
        <f t="shared" si="46"/>
        <v/>
      </c>
      <c r="CS9" s="606" t="str">
        <f>IF(CP9&lt;&gt;"",IF(ABS($F9-$G9)&gt;=PrSettings!$M$7,(ABS($F9-$G9-CM9+CN9)&lt;=1)*1,IF(AND(CP9,$F9=$G9,$F9&gt;=PrSettings!$M$6),(ABS(CM9-$F9)&lt;=1)*1,IF(AND(CP9,$F9+$G9&gt;=PrSettings!$M$8),(ABS(CM9-$F9)+ABS(CN9-$G9)&lt;=1)*1,""))),"")</f>
        <v/>
      </c>
      <c r="CT9" s="618"/>
      <c r="CV9" s="605">
        <f t="shared" si="7"/>
        <v>9</v>
      </c>
      <c r="CW9" s="646" t="str">
        <f>GrpA!$B$7</f>
        <v>Schweiz</v>
      </c>
      <c r="CX9" s="606">
        <f t="shared" si="47"/>
        <v>24</v>
      </c>
      <c r="CY9" s="646" t="str">
        <f>GrpA!$D$7</f>
        <v>Island</v>
      </c>
      <c r="CZ9" s="643"/>
      <c r="DA9" s="643"/>
      <c r="DB9" s="615"/>
      <c r="DC9" s="606" t="str">
        <f t="shared" si="48"/>
        <v/>
      </c>
      <c r="DD9" s="606" t="str">
        <f>IF((DC9&lt;&gt;""),IF(OR($F9&lt;&gt;$G9,PrSettings!$M$4="●"),(($F9-$G9)=(CZ9-DA9))*1,0),"")</f>
        <v/>
      </c>
      <c r="DE9" s="606" t="str">
        <f t="shared" si="49"/>
        <v/>
      </c>
      <c r="DF9" s="606" t="str">
        <f>IF(DC9&lt;&gt;"",IF(ABS($F9-$G9)&gt;=PrSettings!$M$7,(ABS($F9-$G9-CZ9+DA9)&lt;=1)*1,IF(AND(DC9,$F9=$G9,$F9&gt;=PrSettings!$M$6),(ABS(CZ9-$F9)&lt;=1)*1,IF(AND(DC9,$F9+$G9&gt;=PrSettings!$M$8),(ABS(CZ9-$F9)+ABS(DA9-$G9)&lt;=1)*1,""))),"")</f>
        <v/>
      </c>
      <c r="DG9" s="618"/>
      <c r="DI9" s="605">
        <f t="shared" si="8"/>
        <v>9</v>
      </c>
      <c r="DJ9" s="646" t="str">
        <f>GrpA!$B$7</f>
        <v>Schweiz</v>
      </c>
      <c r="DK9" s="606">
        <f t="shared" si="50"/>
        <v>24</v>
      </c>
      <c r="DL9" s="646" t="str">
        <f>GrpA!$D$7</f>
        <v>Island</v>
      </c>
      <c r="DM9" s="643"/>
      <c r="DN9" s="643"/>
      <c r="DO9" s="615"/>
      <c r="DP9" s="606" t="str">
        <f t="shared" si="51"/>
        <v/>
      </c>
      <c r="DQ9" s="606" t="str">
        <f>IF((DP9&lt;&gt;""),IF(OR($F9&lt;&gt;$G9,PrSettings!$M$4="●"),(($F9-$G9)=(DM9-DN9))*1,0),"")</f>
        <v/>
      </c>
      <c r="DR9" s="606" t="str">
        <f t="shared" si="52"/>
        <v/>
      </c>
      <c r="DS9" s="606" t="str">
        <f>IF(DP9&lt;&gt;"",IF(ABS($F9-$G9)&gt;=PrSettings!$M$7,(ABS($F9-$G9-DM9+DN9)&lt;=1)*1,IF(AND(DP9,$F9=$G9,$F9&gt;=PrSettings!$M$6),(ABS(DM9-$F9)&lt;=1)*1,IF(AND(DP9,$F9+$G9&gt;=PrSettings!$M$8),(ABS(DM9-$F9)+ABS(DN9-$G9)&lt;=1)*1,""))),"")</f>
        <v/>
      </c>
      <c r="DT9" s="618"/>
      <c r="DV9" s="605">
        <f t="shared" si="9"/>
        <v>9</v>
      </c>
      <c r="DW9" s="646" t="str">
        <f>GrpA!$B$7</f>
        <v>Schweiz</v>
      </c>
      <c r="DX9" s="606">
        <f t="shared" si="53"/>
        <v>24</v>
      </c>
      <c r="DY9" s="646" t="str">
        <f>GrpA!$D$7</f>
        <v>Island</v>
      </c>
      <c r="DZ9" s="643"/>
      <c r="EA9" s="643"/>
      <c r="EB9" s="615"/>
      <c r="EC9" s="606" t="str">
        <f t="shared" si="54"/>
        <v/>
      </c>
      <c r="ED9" s="606" t="str">
        <f>IF((EC9&lt;&gt;""),IF(OR($F9&lt;&gt;$G9,PrSettings!$M$4="●"),(($F9-$G9)=(DZ9-EA9))*1,0),"")</f>
        <v/>
      </c>
      <c r="EE9" s="606" t="str">
        <f t="shared" si="55"/>
        <v/>
      </c>
      <c r="EF9" s="606" t="str">
        <f>IF(EC9&lt;&gt;"",IF(ABS($F9-$G9)&gt;=PrSettings!$M$7,(ABS($F9-$G9-DZ9+EA9)&lt;=1)*1,IF(AND(EC9,$F9=$G9,$F9&gt;=PrSettings!$M$6),(ABS(DZ9-$F9)&lt;=1)*1,IF(AND(EC9,$F9+$G9&gt;=PrSettings!$M$8),(ABS(DZ9-$F9)+ABS(EA9-$G9)&lt;=1)*1,""))),"")</f>
        <v/>
      </c>
      <c r="EG9" s="618"/>
      <c r="EI9" s="605">
        <f t="shared" si="10"/>
        <v>9</v>
      </c>
      <c r="EJ9" s="646" t="str">
        <f>GrpA!$B$7</f>
        <v>Schweiz</v>
      </c>
      <c r="EK9" s="606">
        <f t="shared" si="56"/>
        <v>24</v>
      </c>
      <c r="EL9" s="646" t="str">
        <f>GrpA!$D$7</f>
        <v>Island</v>
      </c>
      <c r="EM9" s="643"/>
      <c r="EN9" s="643"/>
      <c r="EO9" s="615"/>
      <c r="EP9" s="606" t="str">
        <f t="shared" si="57"/>
        <v/>
      </c>
      <c r="EQ9" s="606" t="str">
        <f>IF((EP9&lt;&gt;""),IF(OR($F9&lt;&gt;$G9,PrSettings!$M$4="●"),(($F9-$G9)=(EM9-EN9))*1,0),"")</f>
        <v/>
      </c>
      <c r="ER9" s="606" t="str">
        <f t="shared" si="58"/>
        <v/>
      </c>
      <c r="ES9" s="606" t="str">
        <f>IF(EP9&lt;&gt;"",IF(ABS($F9-$G9)&gt;=PrSettings!$M$7,(ABS($F9-$G9-EM9+EN9)&lt;=1)*1,IF(AND(EP9,$F9=$G9,$F9&gt;=PrSettings!$M$6),(ABS(EM9-$F9)&lt;=1)*1,IF(AND(EP9,$F9+$G9&gt;=PrSettings!$M$8),(ABS(EM9-$F9)+ABS(EN9-$G9)&lt;=1)*1,""))),"")</f>
        <v/>
      </c>
      <c r="ET9" s="618"/>
      <c r="EV9" s="605">
        <f t="shared" si="11"/>
        <v>9</v>
      </c>
      <c r="EW9" s="646" t="str">
        <f>GrpA!$B$7</f>
        <v>Schweiz</v>
      </c>
      <c r="EX9" s="606">
        <f t="shared" si="59"/>
        <v>24</v>
      </c>
      <c r="EY9" s="646" t="str">
        <f>GrpA!$D$7</f>
        <v>Island</v>
      </c>
      <c r="EZ9" s="643"/>
      <c r="FA9" s="643"/>
      <c r="FB9" s="615"/>
      <c r="FC9" s="606" t="str">
        <f t="shared" si="60"/>
        <v/>
      </c>
      <c r="FD9" s="606" t="str">
        <f>IF((FC9&lt;&gt;""),IF(OR($F9&lt;&gt;$G9,PrSettings!$M$4="●"),(($F9-$G9)=(EZ9-FA9))*1,0),"")</f>
        <v/>
      </c>
      <c r="FE9" s="606" t="str">
        <f t="shared" si="61"/>
        <v/>
      </c>
      <c r="FF9" s="606" t="str">
        <f>IF(FC9&lt;&gt;"",IF(ABS($F9-$G9)&gt;=PrSettings!$M$7,(ABS($F9-$G9-EZ9+FA9)&lt;=1)*1,IF(AND(FC9,$F9=$G9,$F9&gt;=PrSettings!$M$6),(ABS(EZ9-$F9)&lt;=1)*1,IF(AND(FC9,$F9+$G9&gt;=PrSettings!$M$8),(ABS(EZ9-$F9)+ABS(FA9-$G9)&lt;=1)*1,""))),"")</f>
        <v/>
      </c>
      <c r="FG9" s="618"/>
      <c r="FI9" s="605">
        <f t="shared" si="12"/>
        <v>9</v>
      </c>
      <c r="FJ9" s="646" t="str">
        <f>GrpA!$B$7</f>
        <v>Schweiz</v>
      </c>
      <c r="FK9" s="606">
        <f t="shared" si="62"/>
        <v>24</v>
      </c>
      <c r="FL9" s="646" t="str">
        <f>GrpA!$D$7</f>
        <v>Island</v>
      </c>
      <c r="FM9" s="643"/>
      <c r="FN9" s="643"/>
      <c r="FO9" s="615"/>
      <c r="FP9" s="606" t="str">
        <f t="shared" si="63"/>
        <v/>
      </c>
      <c r="FQ9" s="606" t="str">
        <f>IF((FP9&lt;&gt;""),IF(OR($F9&lt;&gt;$G9,PrSettings!$M$4="●"),(($F9-$G9)=(FM9-FN9))*1,0),"")</f>
        <v/>
      </c>
      <c r="FR9" s="606" t="str">
        <f t="shared" si="64"/>
        <v/>
      </c>
      <c r="FS9" s="606" t="str">
        <f>IF(FP9&lt;&gt;"",IF(ABS($F9-$G9)&gt;=PrSettings!$M$7,(ABS($F9-$G9-FM9+FN9)&lt;=1)*1,IF(AND(FP9,$F9=$G9,$F9&gt;=PrSettings!$M$6),(ABS(FM9-$F9)&lt;=1)*1,IF(AND(FP9,$F9+$G9&gt;=PrSettings!$M$8),(ABS(FM9-$F9)+ABS(FN9-$G9)&lt;=1)*1,""))),"")</f>
        <v/>
      </c>
      <c r="FT9" s="618"/>
      <c r="FV9" s="605">
        <f t="shared" si="13"/>
        <v>9</v>
      </c>
      <c r="FW9" s="646" t="str">
        <f>GrpA!$B$7</f>
        <v>Schweiz</v>
      </c>
      <c r="FX9" s="606">
        <f t="shared" si="65"/>
        <v>24</v>
      </c>
      <c r="FY9" s="646" t="str">
        <f>GrpA!$D$7</f>
        <v>Island</v>
      </c>
      <c r="FZ9" s="643"/>
      <c r="GA9" s="643"/>
      <c r="GB9" s="615"/>
      <c r="GC9" s="606" t="str">
        <f t="shared" si="66"/>
        <v/>
      </c>
      <c r="GD9" s="606" t="str">
        <f>IF((GC9&lt;&gt;""),IF(OR($F9&lt;&gt;$G9,PrSettings!$M$4="●"),(($F9-$G9)=(FZ9-GA9))*1,0),"")</f>
        <v/>
      </c>
      <c r="GE9" s="606" t="str">
        <f t="shared" si="67"/>
        <v/>
      </c>
      <c r="GF9" s="606" t="str">
        <f>IF(GC9&lt;&gt;"",IF(ABS($F9-$G9)&gt;=PrSettings!$M$7,(ABS($F9-$G9-FZ9+GA9)&lt;=1)*1,IF(AND(GC9,$F9=$G9,$F9&gt;=PrSettings!$M$6),(ABS(FZ9-$F9)&lt;=1)*1,IF(AND(GC9,$F9+$G9&gt;=PrSettings!$M$8),(ABS(FZ9-$F9)+ABS(GA9-$G9)&lt;=1)*1,""))),"")</f>
        <v/>
      </c>
      <c r="GG9" s="618"/>
      <c r="GI9" s="605">
        <f t="shared" si="14"/>
        <v>9</v>
      </c>
      <c r="GJ9" s="646" t="str">
        <f>GrpA!$B$7</f>
        <v>Schweiz</v>
      </c>
      <c r="GK9" s="606">
        <f t="shared" si="68"/>
        <v>24</v>
      </c>
      <c r="GL9" s="646" t="str">
        <f>GrpA!$D$7</f>
        <v>Island</v>
      </c>
      <c r="GM9" s="643"/>
      <c r="GN9" s="643"/>
      <c r="GO9" s="615"/>
      <c r="GP9" s="606" t="str">
        <f t="shared" si="69"/>
        <v/>
      </c>
      <c r="GQ9" s="606" t="str">
        <f>IF((GP9&lt;&gt;""),IF(OR($F9&lt;&gt;$G9,PrSettings!$M$4="●"),(($F9-$G9)=(GM9-GN9))*1,0),"")</f>
        <v/>
      </c>
      <c r="GR9" s="606" t="str">
        <f t="shared" si="70"/>
        <v/>
      </c>
      <c r="GS9" s="606" t="str">
        <f>IF(GP9&lt;&gt;"",IF(ABS($F9-$G9)&gt;=PrSettings!$M$7,(ABS($F9-$G9-GM9+GN9)&lt;=1)*1,IF(AND(GP9,$F9=$G9,$F9&gt;=PrSettings!$M$6),(ABS(GM9-$F9)&lt;=1)*1,IF(AND(GP9,$F9+$G9&gt;=PrSettings!$M$8),(ABS(GM9-$F9)+ABS(GN9-$G9)&lt;=1)*1,""))),"")</f>
        <v/>
      </c>
      <c r="GT9" s="618"/>
      <c r="GV9" s="605">
        <f t="shared" si="15"/>
        <v>9</v>
      </c>
      <c r="GW9" s="646" t="str">
        <f>GrpA!$B$7</f>
        <v>Schweiz</v>
      </c>
      <c r="GX9" s="606">
        <f t="shared" si="71"/>
        <v>24</v>
      </c>
      <c r="GY9" s="646" t="str">
        <f>GrpA!$D$7</f>
        <v>Island</v>
      </c>
      <c r="GZ9" s="643"/>
      <c r="HA9" s="643"/>
      <c r="HB9" s="615"/>
      <c r="HC9" s="606" t="str">
        <f t="shared" si="72"/>
        <v/>
      </c>
      <c r="HD9" s="606" t="str">
        <f>IF((HC9&lt;&gt;""),IF(OR($F9&lt;&gt;$G9,PrSettings!$M$4="●"),(($F9-$G9)=(GZ9-HA9))*1,0),"")</f>
        <v/>
      </c>
      <c r="HE9" s="606" t="str">
        <f t="shared" si="73"/>
        <v/>
      </c>
      <c r="HF9" s="606" t="str">
        <f>IF(HC9&lt;&gt;"",IF(ABS($F9-$G9)&gt;=PrSettings!$M$7,(ABS($F9-$G9-GZ9+HA9)&lt;=1)*1,IF(AND(HC9,$F9=$G9,$F9&gt;=PrSettings!$M$6),(ABS(GZ9-$F9)&lt;=1)*1,IF(AND(HC9,$F9+$G9&gt;=PrSettings!$M$8),(ABS(GZ9-$F9)+ABS(HA9-$G9)&lt;=1)*1,""))),"")</f>
        <v/>
      </c>
      <c r="HG9" s="618"/>
      <c r="HI9" s="605">
        <f t="shared" si="16"/>
        <v>9</v>
      </c>
      <c r="HJ9" s="646" t="str">
        <f>GrpA!$B$7</f>
        <v>Schweiz</v>
      </c>
      <c r="HK9" s="606">
        <f t="shared" si="74"/>
        <v>24</v>
      </c>
      <c r="HL9" s="646" t="str">
        <f>GrpA!$D$7</f>
        <v>Island</v>
      </c>
      <c r="HM9" s="643"/>
      <c r="HN9" s="643"/>
      <c r="HO9" s="615"/>
      <c r="HP9" s="606" t="str">
        <f t="shared" si="75"/>
        <v/>
      </c>
      <c r="HQ9" s="606" t="str">
        <f>IF((HP9&lt;&gt;""),IF(OR($F9&lt;&gt;$G9,PrSettings!$M$4="●"),(($F9-$G9)=(HM9-HN9))*1,0),"")</f>
        <v/>
      </c>
      <c r="HR9" s="606" t="str">
        <f t="shared" si="76"/>
        <v/>
      </c>
      <c r="HS9" s="606" t="str">
        <f>IF(HP9&lt;&gt;"",IF(ABS($F9-$G9)&gt;=PrSettings!$M$7,(ABS($F9-$G9-HM9+HN9)&lt;=1)*1,IF(AND(HP9,$F9=$G9,$F9&gt;=PrSettings!$M$6),(ABS(HM9-$F9)&lt;=1)*1,IF(AND(HP9,$F9+$G9&gt;=PrSettings!$M$8),(ABS(HM9-$F9)+ABS(HN9-$G9)&lt;=1)*1,""))),"")</f>
        <v/>
      </c>
      <c r="HT9" s="618"/>
      <c r="HV9" s="605">
        <f t="shared" si="17"/>
        <v>9</v>
      </c>
      <c r="HW9" s="646" t="str">
        <f>GrpA!$B$7</f>
        <v>Schweiz</v>
      </c>
      <c r="HX9" s="606">
        <f t="shared" si="77"/>
        <v>24</v>
      </c>
      <c r="HY9" s="646" t="str">
        <f>GrpA!$D$7</f>
        <v>Island</v>
      </c>
      <c r="HZ9" s="643"/>
      <c r="IA9" s="643"/>
      <c r="IB9" s="615"/>
      <c r="IC9" s="606" t="str">
        <f t="shared" si="78"/>
        <v/>
      </c>
      <c r="ID9" s="606" t="str">
        <f>IF((IC9&lt;&gt;""),IF(OR($F9&lt;&gt;$G9,PrSettings!$M$4="●"),(($F9-$G9)=(HZ9-IA9))*1,0),"")</f>
        <v/>
      </c>
      <c r="IE9" s="606" t="str">
        <f t="shared" si="79"/>
        <v/>
      </c>
      <c r="IF9" s="606" t="str">
        <f>IF(IC9&lt;&gt;"",IF(ABS($F9-$G9)&gt;=PrSettings!$M$7,(ABS($F9-$G9-HZ9+IA9)&lt;=1)*1,IF(AND(IC9,$F9=$G9,$F9&gt;=PrSettings!$M$6),(ABS(HZ9-$F9)&lt;=1)*1,IF(AND(IC9,$F9+$G9&gt;=PrSettings!$M$8),(ABS(HZ9-$F9)+ABS(IA9-$G9)&lt;=1)*1,""))),"")</f>
        <v/>
      </c>
      <c r="IG9" s="618"/>
      <c r="II9" s="605">
        <f t="shared" si="18"/>
        <v>9</v>
      </c>
      <c r="IJ9" s="646" t="str">
        <f>GrpA!$B$7</f>
        <v>Schweiz</v>
      </c>
      <c r="IK9" s="606">
        <f t="shared" si="80"/>
        <v>24</v>
      </c>
      <c r="IL9" s="646" t="str">
        <f>GrpA!$D$7</f>
        <v>Island</v>
      </c>
      <c r="IM9" s="643"/>
      <c r="IN9" s="643"/>
      <c r="IO9" s="615"/>
      <c r="IP9" s="606" t="str">
        <f t="shared" si="81"/>
        <v/>
      </c>
      <c r="IQ9" s="606" t="str">
        <f>IF((IP9&lt;&gt;""),IF(OR($F9&lt;&gt;$G9,PrSettings!$M$4="●"),(($F9-$G9)=(IM9-IN9))*1,0),"")</f>
        <v/>
      </c>
      <c r="IR9" s="606" t="str">
        <f t="shared" si="82"/>
        <v/>
      </c>
      <c r="IS9" s="606" t="str">
        <f>IF(IP9&lt;&gt;"",IF(ABS($F9-$G9)&gt;=PrSettings!$M$7,(ABS($F9-$G9-IM9+IN9)&lt;=1)*1,IF(AND(IP9,$F9=$G9,$F9&gt;=PrSettings!$M$6),(ABS(IM9-$F9)&lt;=1)*1,IF(AND(IP9,$F9+$G9&gt;=PrSettings!$M$8),(ABS(IM9-$F9)+ABS(IN9-$G9)&lt;=1)*1,""))),"")</f>
        <v/>
      </c>
      <c r="IT9" s="618"/>
      <c r="IV9" s="605">
        <f t="shared" si="19"/>
        <v>9</v>
      </c>
      <c r="IW9" s="646" t="str">
        <f>GrpA!$B$7</f>
        <v>Schweiz</v>
      </c>
      <c r="IX9" s="606">
        <f t="shared" si="83"/>
        <v>24</v>
      </c>
      <c r="IY9" s="646" t="str">
        <f>GrpA!$D$7</f>
        <v>Island</v>
      </c>
      <c r="IZ9" s="643"/>
      <c r="JA9" s="643"/>
      <c r="JB9" s="615"/>
      <c r="JC9" s="606" t="str">
        <f t="shared" si="84"/>
        <v/>
      </c>
      <c r="JD9" s="606" t="str">
        <f>IF((JC9&lt;&gt;""),IF(OR($F9&lt;&gt;$G9,PrSettings!$M$4="●"),(($F9-$G9)=(IZ9-JA9))*1,0),"")</f>
        <v/>
      </c>
      <c r="JE9" s="606" t="str">
        <f t="shared" si="85"/>
        <v/>
      </c>
      <c r="JF9" s="606" t="str">
        <f>IF(JC9&lt;&gt;"",IF(ABS($F9-$G9)&gt;=PrSettings!$M$7,(ABS($F9-$G9-IZ9+JA9)&lt;=1)*1,IF(AND(JC9,$F9=$G9,$F9&gt;=PrSettings!$M$6),(ABS(IZ9-$F9)&lt;=1)*1,IF(AND(JC9,$F9+$G9&gt;=PrSettings!$M$8),(ABS(IZ9-$F9)+ABS(JA9-$G9)&lt;=1)*1,""))),"")</f>
        <v/>
      </c>
      <c r="JG9" s="618"/>
      <c r="JI9" s="605">
        <f t="shared" si="20"/>
        <v>9</v>
      </c>
      <c r="JJ9" s="646" t="str">
        <f>GrpA!$B$7</f>
        <v>Schweiz</v>
      </c>
      <c r="JK9" s="606">
        <f t="shared" si="86"/>
        <v>24</v>
      </c>
      <c r="JL9" s="646" t="str">
        <f>GrpA!$D$7</f>
        <v>Island</v>
      </c>
      <c r="JM9" s="643"/>
      <c r="JN9" s="643"/>
      <c r="JO9" s="615"/>
      <c r="JP9" s="606" t="str">
        <f t="shared" si="87"/>
        <v/>
      </c>
      <c r="JQ9" s="606" t="str">
        <f>IF((JP9&lt;&gt;""),IF(OR($F9&lt;&gt;$G9,PrSettings!$M$4="●"),(($F9-$G9)=(JM9-JN9))*1,0),"")</f>
        <v/>
      </c>
      <c r="JR9" s="606" t="str">
        <f t="shared" si="88"/>
        <v/>
      </c>
      <c r="JS9" s="606" t="str">
        <f>IF(JP9&lt;&gt;"",IF(ABS($F9-$G9)&gt;=PrSettings!$M$7,(ABS($F9-$G9-JM9+JN9)&lt;=1)*1,IF(AND(JP9,$F9=$G9,$F9&gt;=PrSettings!$M$6),(ABS(JM9-$F9)&lt;=1)*1,IF(AND(JP9,$F9+$G9&gt;=PrSettings!$M$8),(ABS(JM9-$F9)+ABS(JN9-$G9)&lt;=1)*1,""))),"")</f>
        <v/>
      </c>
      <c r="JT9" s="618"/>
      <c r="JV9" s="605">
        <f t="shared" si="21"/>
        <v>9</v>
      </c>
      <c r="JW9" s="646" t="str">
        <f>GrpA!$B$7</f>
        <v>Schweiz</v>
      </c>
      <c r="JX9" s="606">
        <f t="shared" si="89"/>
        <v>24</v>
      </c>
      <c r="JY9" s="646" t="str">
        <f>GrpA!$D$7</f>
        <v>Island</v>
      </c>
      <c r="JZ9" s="643"/>
      <c r="KA9" s="643"/>
      <c r="KB9" s="615"/>
      <c r="KC9" s="606" t="str">
        <f t="shared" si="90"/>
        <v/>
      </c>
      <c r="KD9" s="606" t="str">
        <f>IF((KC9&lt;&gt;""),IF(OR($F9&lt;&gt;$G9,PrSettings!$M$4="●"),(($F9-$G9)=(JZ9-KA9))*1,0),"")</f>
        <v/>
      </c>
      <c r="KE9" s="606" t="str">
        <f t="shared" si="91"/>
        <v/>
      </c>
      <c r="KF9" s="606" t="str">
        <f>IF(KC9&lt;&gt;"",IF(ABS($F9-$G9)&gt;=PrSettings!$M$7,(ABS($F9-$G9-JZ9+KA9)&lt;=1)*1,IF(AND(KC9,$F9=$G9,$F9&gt;=PrSettings!$M$6),(ABS(JZ9-$F9)&lt;=1)*1,IF(AND(KC9,$F9+$G9&gt;=PrSettings!$M$8),(ABS(JZ9-$F9)+ABS(KA9-$G9)&lt;=1)*1,""))),"")</f>
        <v/>
      </c>
      <c r="KG9" s="618"/>
      <c r="KI9" s="605">
        <f t="shared" si="22"/>
        <v>9</v>
      </c>
      <c r="KJ9" s="646" t="str">
        <f>GrpA!$B$7</f>
        <v>Schweiz</v>
      </c>
      <c r="KK9" s="606">
        <f t="shared" si="92"/>
        <v>24</v>
      </c>
      <c r="KL9" s="646" t="str">
        <f>GrpA!$D$7</f>
        <v>Island</v>
      </c>
      <c r="KM9" s="643"/>
      <c r="KN9" s="643"/>
      <c r="KO9" s="615"/>
      <c r="KP9" s="606" t="str">
        <f t="shared" si="93"/>
        <v/>
      </c>
      <c r="KQ9" s="606" t="str">
        <f>IF((KP9&lt;&gt;""),IF(OR($F9&lt;&gt;$G9,PrSettings!$M$4="●"),(($F9-$G9)=(KM9-KN9))*1,0),"")</f>
        <v/>
      </c>
      <c r="KR9" s="606" t="str">
        <f t="shared" si="94"/>
        <v/>
      </c>
      <c r="KS9" s="606" t="str">
        <f>IF(KP9&lt;&gt;"",IF(ABS($F9-$G9)&gt;=PrSettings!$M$7,(ABS($F9-$G9-KM9+KN9)&lt;=1)*1,IF(AND(KP9,$F9=$G9,$F9&gt;=PrSettings!$M$6),(ABS(KM9-$F9)&lt;=1)*1,IF(AND(KP9,$F9+$G9&gt;=PrSettings!$M$8),(ABS(KM9-$F9)+ABS(KN9-$G9)&lt;=1)*1,""))),"")</f>
        <v/>
      </c>
      <c r="KT9" s="618"/>
      <c r="KV9" s="605">
        <f t="shared" si="23"/>
        <v>9</v>
      </c>
      <c r="KW9" s="646" t="str">
        <f>GrpA!$B$7</f>
        <v>Schweiz</v>
      </c>
      <c r="KX9" s="606">
        <f t="shared" si="95"/>
        <v>24</v>
      </c>
      <c r="KY9" s="646" t="str">
        <f>GrpA!$D$7</f>
        <v>Island</v>
      </c>
      <c r="KZ9" s="643"/>
      <c r="LA9" s="643"/>
      <c r="LB9" s="615"/>
      <c r="LC9" s="606" t="str">
        <f t="shared" si="96"/>
        <v/>
      </c>
      <c r="LD9" s="606" t="str">
        <f>IF((LC9&lt;&gt;""),IF(OR($F9&lt;&gt;$G9,PrSettings!$M$4="●"),(($F9-$G9)=(KZ9-LA9))*1,0),"")</f>
        <v/>
      </c>
      <c r="LE9" s="606" t="str">
        <f t="shared" si="97"/>
        <v/>
      </c>
      <c r="LF9" s="606" t="str">
        <f>IF(LC9&lt;&gt;"",IF(ABS($F9-$G9)&gt;=PrSettings!$M$7,(ABS($F9-$G9-KZ9+LA9)&lt;=1)*1,IF(AND(LC9,$F9=$G9,$F9&gt;=PrSettings!$M$6),(ABS(KZ9-$F9)&lt;=1)*1,IF(AND(LC9,$F9+$G9&gt;=PrSettings!$M$8),(ABS(KZ9-$F9)+ABS(LA9-$G9)&lt;=1)*1,""))),"")</f>
        <v/>
      </c>
      <c r="LG9" s="618"/>
      <c r="LI9" s="605">
        <f t="shared" si="24"/>
        <v>9</v>
      </c>
      <c r="LJ9" s="646" t="str">
        <f>GrpA!$B$7</f>
        <v>Schweiz</v>
      </c>
      <c r="LK9" s="606">
        <f t="shared" si="98"/>
        <v>24</v>
      </c>
      <c r="LL9" s="646" t="str">
        <f>GrpA!$D$7</f>
        <v>Island</v>
      </c>
      <c r="LM9" s="643"/>
      <c r="LN9" s="643"/>
      <c r="LO9" s="615"/>
      <c r="LP9" s="606" t="str">
        <f t="shared" si="99"/>
        <v/>
      </c>
      <c r="LQ9" s="606" t="str">
        <f>IF((LP9&lt;&gt;""),IF(OR($F9&lt;&gt;$G9,PrSettings!$M$4="●"),(($F9-$G9)=(LM9-LN9))*1,0),"")</f>
        <v/>
      </c>
      <c r="LR9" s="606" t="str">
        <f t="shared" si="100"/>
        <v/>
      </c>
      <c r="LS9" s="606" t="str">
        <f>IF(LP9&lt;&gt;"",IF(ABS($F9-$G9)&gt;=PrSettings!$M$7,(ABS($F9-$G9-LM9+LN9)&lt;=1)*1,IF(AND(LP9,$F9=$G9,$F9&gt;=PrSettings!$M$6),(ABS(LM9-$F9)&lt;=1)*1,IF(AND(LP9,$F9+$G9&gt;=PrSettings!$M$8),(ABS(LM9-$F9)+ABS(LN9-$G9)&lt;=1)*1,""))),"")</f>
        <v/>
      </c>
      <c r="LT9" s="618"/>
      <c r="LV9" s="605">
        <f t="shared" si="25"/>
        <v>9</v>
      </c>
      <c r="LW9" s="646" t="str">
        <f>GrpA!$B$7</f>
        <v>Schweiz</v>
      </c>
      <c r="LX9" s="606">
        <f t="shared" si="101"/>
        <v>24</v>
      </c>
      <c r="LY9" s="646" t="str">
        <f>GrpA!$D$7</f>
        <v>Island</v>
      </c>
      <c r="LZ9" s="643"/>
      <c r="MA9" s="643"/>
      <c r="MB9" s="615"/>
      <c r="MC9" s="606" t="str">
        <f t="shared" si="102"/>
        <v/>
      </c>
      <c r="MD9" s="606" t="str">
        <f>IF((MC9&lt;&gt;""),IF(OR($F9&lt;&gt;$G9,PrSettings!$M$4="●"),(($F9-$G9)=(LZ9-MA9))*1,0),"")</f>
        <v/>
      </c>
      <c r="ME9" s="606" t="str">
        <f t="shared" si="103"/>
        <v/>
      </c>
      <c r="MF9" s="606" t="str">
        <f>IF(MC9&lt;&gt;"",IF(ABS($F9-$G9)&gt;=PrSettings!$M$7,(ABS($F9-$G9-LZ9+MA9)&lt;=1)*1,IF(AND(MC9,$F9=$G9,$F9&gt;=PrSettings!$M$6),(ABS(LZ9-$F9)&lt;=1)*1,IF(AND(MC9,$F9+$G9&gt;=PrSettings!$M$8),(ABS(LZ9-$F9)+ABS(MA9-$G9)&lt;=1)*1,""))),"")</f>
        <v/>
      </c>
      <c r="MG9" s="618"/>
    </row>
    <row r="10" spans="2:345" x14ac:dyDescent="0.25">
      <c r="B10" s="605">
        <f>INDEX(Groups!$C$7:$C$25,MATCH(C10,Groups!$D$7:$D$25,0))</f>
        <v>20</v>
      </c>
      <c r="C10" s="646" t="str">
        <f>GrpA!$B$8</f>
        <v>Finnland</v>
      </c>
      <c r="D10" s="606">
        <f>INDEX(Groups!$C$7:$C$25,MATCH(E10,Groups!$D$7:$D$25,0))</f>
        <v>9</v>
      </c>
      <c r="E10" s="646" t="str">
        <f>GrpA!$D$8</f>
        <v>Schweiz</v>
      </c>
      <c r="F10" s="649">
        <f>GrpA!$E$8</f>
        <v>1</v>
      </c>
      <c r="G10" s="650">
        <f>GrpA!$G$8</f>
        <v>1</v>
      </c>
      <c r="I10" s="605">
        <f t="shared" si="0"/>
        <v>20</v>
      </c>
      <c r="J10" s="646" t="str">
        <f>GrpA!$B$8</f>
        <v>Finnland</v>
      </c>
      <c r="K10" s="606">
        <f t="shared" si="26"/>
        <v>9</v>
      </c>
      <c r="L10" s="646" t="str">
        <f>GrpA!$D$8</f>
        <v>Schweiz</v>
      </c>
      <c r="M10" s="643"/>
      <c r="N10" s="643"/>
      <c r="O10" s="615"/>
      <c r="P10" s="606" t="str">
        <f t="shared" si="27"/>
        <v/>
      </c>
      <c r="Q10" s="606" t="str">
        <f>IF((P10&lt;&gt;""),IF(OR($F10&lt;&gt;$G10,PrSettings!$M$4="●"),(($F10-$G10)=(M10-N10))*1,0),"")</f>
        <v/>
      </c>
      <c r="R10" s="606" t="str">
        <f t="shared" si="28"/>
        <v/>
      </c>
      <c r="S10" s="606" t="str">
        <f>IF(P10&lt;&gt;"",IF(ABS($F10-$G10)&gt;=PrSettings!$M$7,(ABS($F10-$G10-M10+N10)&lt;=1)*1,IF(AND(P10,$F10=$G10,$F10&gt;=PrSettings!$M$6),(ABS(M10-$F10)&lt;=1)*1,IF(AND(P10,$F10+$G10&gt;=PrSettings!$M$8),(ABS(M10-$F10)+ABS(N10-$G10)&lt;=1)*1,""))),"")</f>
        <v/>
      </c>
      <c r="T10" s="618"/>
      <c r="V10" s="605">
        <f t="shared" si="1"/>
        <v>20</v>
      </c>
      <c r="W10" s="646" t="str">
        <f>GrpA!$B$8</f>
        <v>Finnland</v>
      </c>
      <c r="X10" s="606">
        <f t="shared" si="29"/>
        <v>9</v>
      </c>
      <c r="Y10" s="646" t="str">
        <f>GrpA!$D$8</f>
        <v>Schweiz</v>
      </c>
      <c r="Z10" s="643"/>
      <c r="AA10" s="643"/>
      <c r="AB10" s="615"/>
      <c r="AC10" s="606" t="str">
        <f t="shared" si="30"/>
        <v/>
      </c>
      <c r="AD10" s="606" t="str">
        <f>IF((AC10&lt;&gt;""),IF(OR($F10&lt;&gt;$G10,PrSettings!$M$4="●"),(($F10-$G10)=(Z10-AA10))*1,0),"")</f>
        <v/>
      </c>
      <c r="AE10" s="606" t="str">
        <f t="shared" si="31"/>
        <v/>
      </c>
      <c r="AF10" s="606" t="str">
        <f>IF(AC10&lt;&gt;"",IF(ABS($F10-$G10)&gt;=PrSettings!$M$7,(ABS($F10-$G10-Z10+AA10)&lt;=1)*1,IF(AND(AC10,$F10=$G10,$F10&gt;=PrSettings!$M$6),(ABS(Z10-$F10)&lt;=1)*1,IF(AND(AC10,$F10+$G10&gt;=PrSettings!$M$8),(ABS(Z10-$F10)+ABS(AA10-$G10)&lt;=1)*1,""))),"")</f>
        <v/>
      </c>
      <c r="AG10" s="618"/>
      <c r="AI10" s="605">
        <f t="shared" si="2"/>
        <v>20</v>
      </c>
      <c r="AJ10" s="646" t="str">
        <f>GrpA!$B$8</f>
        <v>Finnland</v>
      </c>
      <c r="AK10" s="606">
        <f t="shared" si="32"/>
        <v>9</v>
      </c>
      <c r="AL10" s="646" t="str">
        <f>GrpA!$D$8</f>
        <v>Schweiz</v>
      </c>
      <c r="AM10" s="643"/>
      <c r="AN10" s="643"/>
      <c r="AO10" s="615"/>
      <c r="AP10" s="606" t="str">
        <f t="shared" si="33"/>
        <v/>
      </c>
      <c r="AQ10" s="606" t="str">
        <f>IF((AP10&lt;&gt;""),IF(OR($F10&lt;&gt;$G10,PrSettings!$M$4="●"),(($F10-$G10)=(AM10-AN10))*1,0),"")</f>
        <v/>
      </c>
      <c r="AR10" s="606" t="str">
        <f t="shared" si="34"/>
        <v/>
      </c>
      <c r="AS10" s="606" t="str">
        <f>IF(AP10&lt;&gt;"",IF(ABS($F10-$G10)&gt;=PrSettings!$M$7,(ABS($F10-$G10-AM10+AN10)&lt;=1)*1,IF(AND(AP10,$F10=$G10,$F10&gt;=PrSettings!$M$6),(ABS(AM10-$F10)&lt;=1)*1,IF(AND(AP10,$F10+$G10&gt;=PrSettings!$M$8),(ABS(AM10-$F10)+ABS(AN10-$G10)&lt;=1)*1,""))),"")</f>
        <v/>
      </c>
      <c r="AT10" s="618"/>
      <c r="AV10" s="605">
        <f t="shared" si="3"/>
        <v>20</v>
      </c>
      <c r="AW10" s="646" t="str">
        <f>GrpA!$B$8</f>
        <v>Finnland</v>
      </c>
      <c r="AX10" s="606">
        <f t="shared" si="35"/>
        <v>9</v>
      </c>
      <c r="AY10" s="646" t="str">
        <f>GrpA!$D$8</f>
        <v>Schweiz</v>
      </c>
      <c r="AZ10" s="643"/>
      <c r="BA10" s="643"/>
      <c r="BB10" s="615"/>
      <c r="BC10" s="606" t="str">
        <f t="shared" si="36"/>
        <v/>
      </c>
      <c r="BD10" s="606" t="str">
        <f>IF((BC10&lt;&gt;""),IF(OR($F10&lt;&gt;$G10,PrSettings!$M$4="●"),(($F10-$G10)=(AZ10-BA10))*1,0),"")</f>
        <v/>
      </c>
      <c r="BE10" s="606" t="str">
        <f t="shared" si="37"/>
        <v/>
      </c>
      <c r="BF10" s="606" t="str">
        <f>IF(BC10&lt;&gt;"",IF(ABS($F10-$G10)&gt;=PrSettings!$M$7,(ABS($F10-$G10-AZ10+BA10)&lt;=1)*1,IF(AND(BC10,$F10=$G10,$F10&gt;=PrSettings!$M$6),(ABS(AZ10-$F10)&lt;=1)*1,IF(AND(BC10,$F10+$G10&gt;=PrSettings!$M$8),(ABS(AZ10-$F10)+ABS(BA10-$G10)&lt;=1)*1,""))),"")</f>
        <v/>
      </c>
      <c r="BG10" s="618"/>
      <c r="BI10" s="605">
        <f t="shared" si="4"/>
        <v>20</v>
      </c>
      <c r="BJ10" s="646" t="str">
        <f>GrpA!$B$8</f>
        <v>Finnland</v>
      </c>
      <c r="BK10" s="606">
        <f t="shared" si="38"/>
        <v>9</v>
      </c>
      <c r="BL10" s="646" t="str">
        <f>GrpA!$D$8</f>
        <v>Schweiz</v>
      </c>
      <c r="BM10" s="643"/>
      <c r="BN10" s="643"/>
      <c r="BO10" s="615"/>
      <c r="BP10" s="606" t="str">
        <f t="shared" si="39"/>
        <v/>
      </c>
      <c r="BQ10" s="606" t="str">
        <f>IF((BP10&lt;&gt;""),IF(OR($F10&lt;&gt;$G10,PrSettings!$M$4="●"),(($F10-$G10)=(BM10-BN10))*1,0),"")</f>
        <v/>
      </c>
      <c r="BR10" s="606" t="str">
        <f t="shared" si="40"/>
        <v/>
      </c>
      <c r="BS10" s="606" t="str">
        <f>IF(BP10&lt;&gt;"",IF(ABS($F10-$G10)&gt;=PrSettings!$M$7,(ABS($F10-$G10-BM10+BN10)&lt;=1)*1,IF(AND(BP10,$F10=$G10,$F10&gt;=PrSettings!$M$6),(ABS(BM10-$F10)&lt;=1)*1,IF(AND(BP10,$F10+$G10&gt;=PrSettings!$M$8),(ABS(BM10-$F10)+ABS(BN10-$G10)&lt;=1)*1,""))),"")</f>
        <v/>
      </c>
      <c r="BT10" s="618"/>
      <c r="BV10" s="605">
        <f t="shared" si="5"/>
        <v>20</v>
      </c>
      <c r="BW10" s="646" t="str">
        <f>GrpA!$B$8</f>
        <v>Finnland</v>
      </c>
      <c r="BX10" s="606">
        <f t="shared" si="41"/>
        <v>9</v>
      </c>
      <c r="BY10" s="646" t="str">
        <f>GrpA!$D$8</f>
        <v>Schweiz</v>
      </c>
      <c r="BZ10" s="643"/>
      <c r="CA10" s="643"/>
      <c r="CB10" s="615"/>
      <c r="CC10" s="606" t="str">
        <f t="shared" si="42"/>
        <v/>
      </c>
      <c r="CD10" s="606" t="str">
        <f>IF((CC10&lt;&gt;""),IF(OR($F10&lt;&gt;$G10,PrSettings!$M$4="●"),(($F10-$G10)=(BZ10-CA10))*1,0),"")</f>
        <v/>
      </c>
      <c r="CE10" s="606" t="str">
        <f t="shared" si="43"/>
        <v/>
      </c>
      <c r="CF10" s="606" t="str">
        <f>IF(CC10&lt;&gt;"",IF(ABS($F10-$G10)&gt;=PrSettings!$M$7,(ABS($F10-$G10-BZ10+CA10)&lt;=1)*1,IF(AND(CC10,$F10=$G10,$F10&gt;=PrSettings!$M$6),(ABS(BZ10-$F10)&lt;=1)*1,IF(AND(CC10,$F10+$G10&gt;=PrSettings!$M$8),(ABS(BZ10-$F10)+ABS(CA10-$G10)&lt;=1)*1,""))),"")</f>
        <v/>
      </c>
      <c r="CG10" s="618"/>
      <c r="CI10" s="605">
        <f t="shared" si="6"/>
        <v>20</v>
      </c>
      <c r="CJ10" s="646" t="str">
        <f>GrpA!$B$8</f>
        <v>Finnland</v>
      </c>
      <c r="CK10" s="606">
        <f t="shared" si="44"/>
        <v>9</v>
      </c>
      <c r="CL10" s="646" t="str">
        <f>GrpA!$D$8</f>
        <v>Schweiz</v>
      </c>
      <c r="CM10" s="643"/>
      <c r="CN10" s="643"/>
      <c r="CO10" s="615"/>
      <c r="CP10" s="606" t="str">
        <f t="shared" si="45"/>
        <v/>
      </c>
      <c r="CQ10" s="606" t="str">
        <f>IF((CP10&lt;&gt;""),IF(OR($F10&lt;&gt;$G10,PrSettings!$M$4="●"),(($F10-$G10)=(CM10-CN10))*1,0),"")</f>
        <v/>
      </c>
      <c r="CR10" s="606" t="str">
        <f t="shared" si="46"/>
        <v/>
      </c>
      <c r="CS10" s="606" t="str">
        <f>IF(CP10&lt;&gt;"",IF(ABS($F10-$G10)&gt;=PrSettings!$M$7,(ABS($F10-$G10-CM10+CN10)&lt;=1)*1,IF(AND(CP10,$F10=$G10,$F10&gt;=PrSettings!$M$6),(ABS(CM10-$F10)&lt;=1)*1,IF(AND(CP10,$F10+$G10&gt;=PrSettings!$M$8),(ABS(CM10-$F10)+ABS(CN10-$G10)&lt;=1)*1,""))),"")</f>
        <v/>
      </c>
      <c r="CT10" s="618"/>
      <c r="CV10" s="605">
        <f t="shared" si="7"/>
        <v>20</v>
      </c>
      <c r="CW10" s="646" t="str">
        <f>GrpA!$B$8</f>
        <v>Finnland</v>
      </c>
      <c r="CX10" s="606">
        <f t="shared" si="47"/>
        <v>9</v>
      </c>
      <c r="CY10" s="646" t="str">
        <f>GrpA!$D$8</f>
        <v>Schweiz</v>
      </c>
      <c r="CZ10" s="643"/>
      <c r="DA10" s="643"/>
      <c r="DB10" s="615"/>
      <c r="DC10" s="606" t="str">
        <f t="shared" si="48"/>
        <v/>
      </c>
      <c r="DD10" s="606" t="str">
        <f>IF((DC10&lt;&gt;""),IF(OR($F10&lt;&gt;$G10,PrSettings!$M$4="●"),(($F10-$G10)=(CZ10-DA10))*1,0),"")</f>
        <v/>
      </c>
      <c r="DE10" s="606" t="str">
        <f t="shared" si="49"/>
        <v/>
      </c>
      <c r="DF10" s="606" t="str">
        <f>IF(DC10&lt;&gt;"",IF(ABS($F10-$G10)&gt;=PrSettings!$M$7,(ABS($F10-$G10-CZ10+DA10)&lt;=1)*1,IF(AND(DC10,$F10=$G10,$F10&gt;=PrSettings!$M$6),(ABS(CZ10-$F10)&lt;=1)*1,IF(AND(DC10,$F10+$G10&gt;=PrSettings!$M$8),(ABS(CZ10-$F10)+ABS(DA10-$G10)&lt;=1)*1,""))),"")</f>
        <v/>
      </c>
      <c r="DG10" s="618"/>
      <c r="DI10" s="605">
        <f t="shared" si="8"/>
        <v>20</v>
      </c>
      <c r="DJ10" s="646" t="str">
        <f>GrpA!$B$8</f>
        <v>Finnland</v>
      </c>
      <c r="DK10" s="606">
        <f t="shared" si="50"/>
        <v>9</v>
      </c>
      <c r="DL10" s="646" t="str">
        <f>GrpA!$D$8</f>
        <v>Schweiz</v>
      </c>
      <c r="DM10" s="643"/>
      <c r="DN10" s="643"/>
      <c r="DO10" s="615"/>
      <c r="DP10" s="606" t="str">
        <f t="shared" si="51"/>
        <v/>
      </c>
      <c r="DQ10" s="606" t="str">
        <f>IF((DP10&lt;&gt;""),IF(OR($F10&lt;&gt;$G10,PrSettings!$M$4="●"),(($F10-$G10)=(DM10-DN10))*1,0),"")</f>
        <v/>
      </c>
      <c r="DR10" s="606" t="str">
        <f t="shared" si="52"/>
        <v/>
      </c>
      <c r="DS10" s="606" t="str">
        <f>IF(DP10&lt;&gt;"",IF(ABS($F10-$G10)&gt;=PrSettings!$M$7,(ABS($F10-$G10-DM10+DN10)&lt;=1)*1,IF(AND(DP10,$F10=$G10,$F10&gt;=PrSettings!$M$6),(ABS(DM10-$F10)&lt;=1)*1,IF(AND(DP10,$F10+$G10&gt;=PrSettings!$M$8),(ABS(DM10-$F10)+ABS(DN10-$G10)&lt;=1)*1,""))),"")</f>
        <v/>
      </c>
      <c r="DT10" s="618"/>
      <c r="DV10" s="605">
        <f t="shared" si="9"/>
        <v>20</v>
      </c>
      <c r="DW10" s="646" t="str">
        <f>GrpA!$B$8</f>
        <v>Finnland</v>
      </c>
      <c r="DX10" s="606">
        <f t="shared" si="53"/>
        <v>9</v>
      </c>
      <c r="DY10" s="646" t="str">
        <f>GrpA!$D$8</f>
        <v>Schweiz</v>
      </c>
      <c r="DZ10" s="643"/>
      <c r="EA10" s="643"/>
      <c r="EB10" s="615"/>
      <c r="EC10" s="606" t="str">
        <f t="shared" si="54"/>
        <v/>
      </c>
      <c r="ED10" s="606" t="str">
        <f>IF((EC10&lt;&gt;""),IF(OR($F10&lt;&gt;$G10,PrSettings!$M$4="●"),(($F10-$G10)=(DZ10-EA10))*1,0),"")</f>
        <v/>
      </c>
      <c r="EE10" s="606" t="str">
        <f t="shared" si="55"/>
        <v/>
      </c>
      <c r="EF10" s="606" t="str">
        <f>IF(EC10&lt;&gt;"",IF(ABS($F10-$G10)&gt;=PrSettings!$M$7,(ABS($F10-$G10-DZ10+EA10)&lt;=1)*1,IF(AND(EC10,$F10=$G10,$F10&gt;=PrSettings!$M$6),(ABS(DZ10-$F10)&lt;=1)*1,IF(AND(EC10,$F10+$G10&gt;=PrSettings!$M$8),(ABS(DZ10-$F10)+ABS(EA10-$G10)&lt;=1)*1,""))),"")</f>
        <v/>
      </c>
      <c r="EG10" s="618"/>
      <c r="EI10" s="605">
        <f t="shared" si="10"/>
        <v>20</v>
      </c>
      <c r="EJ10" s="646" t="str">
        <f>GrpA!$B$8</f>
        <v>Finnland</v>
      </c>
      <c r="EK10" s="606">
        <f t="shared" si="56"/>
        <v>9</v>
      </c>
      <c r="EL10" s="646" t="str">
        <f>GrpA!$D$8</f>
        <v>Schweiz</v>
      </c>
      <c r="EM10" s="643"/>
      <c r="EN10" s="643"/>
      <c r="EO10" s="615"/>
      <c r="EP10" s="606" t="str">
        <f t="shared" si="57"/>
        <v/>
      </c>
      <c r="EQ10" s="606" t="str">
        <f>IF((EP10&lt;&gt;""),IF(OR($F10&lt;&gt;$G10,PrSettings!$M$4="●"),(($F10-$G10)=(EM10-EN10))*1,0),"")</f>
        <v/>
      </c>
      <c r="ER10" s="606" t="str">
        <f t="shared" si="58"/>
        <v/>
      </c>
      <c r="ES10" s="606" t="str">
        <f>IF(EP10&lt;&gt;"",IF(ABS($F10-$G10)&gt;=PrSettings!$M$7,(ABS($F10-$G10-EM10+EN10)&lt;=1)*1,IF(AND(EP10,$F10=$G10,$F10&gt;=PrSettings!$M$6),(ABS(EM10-$F10)&lt;=1)*1,IF(AND(EP10,$F10+$G10&gt;=PrSettings!$M$8),(ABS(EM10-$F10)+ABS(EN10-$G10)&lt;=1)*1,""))),"")</f>
        <v/>
      </c>
      <c r="ET10" s="618"/>
      <c r="EV10" s="605">
        <f t="shared" si="11"/>
        <v>20</v>
      </c>
      <c r="EW10" s="646" t="str">
        <f>GrpA!$B$8</f>
        <v>Finnland</v>
      </c>
      <c r="EX10" s="606">
        <f t="shared" si="59"/>
        <v>9</v>
      </c>
      <c r="EY10" s="646" t="str">
        <f>GrpA!$D$8</f>
        <v>Schweiz</v>
      </c>
      <c r="EZ10" s="643"/>
      <c r="FA10" s="643"/>
      <c r="FB10" s="615"/>
      <c r="FC10" s="606" t="str">
        <f t="shared" si="60"/>
        <v/>
      </c>
      <c r="FD10" s="606" t="str">
        <f>IF((FC10&lt;&gt;""),IF(OR($F10&lt;&gt;$G10,PrSettings!$M$4="●"),(($F10-$G10)=(EZ10-FA10))*1,0),"")</f>
        <v/>
      </c>
      <c r="FE10" s="606" t="str">
        <f t="shared" si="61"/>
        <v/>
      </c>
      <c r="FF10" s="606" t="str">
        <f>IF(FC10&lt;&gt;"",IF(ABS($F10-$G10)&gt;=PrSettings!$M$7,(ABS($F10-$G10-EZ10+FA10)&lt;=1)*1,IF(AND(FC10,$F10=$G10,$F10&gt;=PrSettings!$M$6),(ABS(EZ10-$F10)&lt;=1)*1,IF(AND(FC10,$F10+$G10&gt;=PrSettings!$M$8),(ABS(EZ10-$F10)+ABS(FA10-$G10)&lt;=1)*1,""))),"")</f>
        <v/>
      </c>
      <c r="FG10" s="618"/>
      <c r="FI10" s="605">
        <f t="shared" si="12"/>
        <v>20</v>
      </c>
      <c r="FJ10" s="646" t="str">
        <f>GrpA!$B$8</f>
        <v>Finnland</v>
      </c>
      <c r="FK10" s="606">
        <f t="shared" si="62"/>
        <v>9</v>
      </c>
      <c r="FL10" s="646" t="str">
        <f>GrpA!$D$8</f>
        <v>Schweiz</v>
      </c>
      <c r="FM10" s="643"/>
      <c r="FN10" s="643"/>
      <c r="FO10" s="615"/>
      <c r="FP10" s="606" t="str">
        <f t="shared" si="63"/>
        <v/>
      </c>
      <c r="FQ10" s="606" t="str">
        <f>IF((FP10&lt;&gt;""),IF(OR($F10&lt;&gt;$G10,PrSettings!$M$4="●"),(($F10-$G10)=(FM10-FN10))*1,0),"")</f>
        <v/>
      </c>
      <c r="FR10" s="606" t="str">
        <f t="shared" si="64"/>
        <v/>
      </c>
      <c r="FS10" s="606" t="str">
        <f>IF(FP10&lt;&gt;"",IF(ABS($F10-$G10)&gt;=PrSettings!$M$7,(ABS($F10-$G10-FM10+FN10)&lt;=1)*1,IF(AND(FP10,$F10=$G10,$F10&gt;=PrSettings!$M$6),(ABS(FM10-$F10)&lt;=1)*1,IF(AND(FP10,$F10+$G10&gt;=PrSettings!$M$8),(ABS(FM10-$F10)+ABS(FN10-$G10)&lt;=1)*1,""))),"")</f>
        <v/>
      </c>
      <c r="FT10" s="618"/>
      <c r="FV10" s="605">
        <f t="shared" si="13"/>
        <v>20</v>
      </c>
      <c r="FW10" s="646" t="str">
        <f>GrpA!$B$8</f>
        <v>Finnland</v>
      </c>
      <c r="FX10" s="606">
        <f t="shared" si="65"/>
        <v>9</v>
      </c>
      <c r="FY10" s="646" t="str">
        <f>GrpA!$D$8</f>
        <v>Schweiz</v>
      </c>
      <c r="FZ10" s="643"/>
      <c r="GA10" s="643"/>
      <c r="GB10" s="615"/>
      <c r="GC10" s="606" t="str">
        <f t="shared" si="66"/>
        <v/>
      </c>
      <c r="GD10" s="606" t="str">
        <f>IF((GC10&lt;&gt;""),IF(OR($F10&lt;&gt;$G10,PrSettings!$M$4="●"),(($F10-$G10)=(FZ10-GA10))*1,0),"")</f>
        <v/>
      </c>
      <c r="GE10" s="606" t="str">
        <f t="shared" si="67"/>
        <v/>
      </c>
      <c r="GF10" s="606" t="str">
        <f>IF(GC10&lt;&gt;"",IF(ABS($F10-$G10)&gt;=PrSettings!$M$7,(ABS($F10-$G10-FZ10+GA10)&lt;=1)*1,IF(AND(GC10,$F10=$G10,$F10&gt;=PrSettings!$M$6),(ABS(FZ10-$F10)&lt;=1)*1,IF(AND(GC10,$F10+$G10&gt;=PrSettings!$M$8),(ABS(FZ10-$F10)+ABS(GA10-$G10)&lt;=1)*1,""))),"")</f>
        <v/>
      </c>
      <c r="GG10" s="618"/>
      <c r="GI10" s="605">
        <f t="shared" si="14"/>
        <v>20</v>
      </c>
      <c r="GJ10" s="646" t="str">
        <f>GrpA!$B$8</f>
        <v>Finnland</v>
      </c>
      <c r="GK10" s="606">
        <f t="shared" si="68"/>
        <v>9</v>
      </c>
      <c r="GL10" s="646" t="str">
        <f>GrpA!$D$8</f>
        <v>Schweiz</v>
      </c>
      <c r="GM10" s="643"/>
      <c r="GN10" s="643"/>
      <c r="GO10" s="615"/>
      <c r="GP10" s="606" t="str">
        <f t="shared" si="69"/>
        <v/>
      </c>
      <c r="GQ10" s="606" t="str">
        <f>IF((GP10&lt;&gt;""),IF(OR($F10&lt;&gt;$G10,PrSettings!$M$4="●"),(($F10-$G10)=(GM10-GN10))*1,0),"")</f>
        <v/>
      </c>
      <c r="GR10" s="606" t="str">
        <f t="shared" si="70"/>
        <v/>
      </c>
      <c r="GS10" s="606" t="str">
        <f>IF(GP10&lt;&gt;"",IF(ABS($F10-$G10)&gt;=PrSettings!$M$7,(ABS($F10-$G10-GM10+GN10)&lt;=1)*1,IF(AND(GP10,$F10=$G10,$F10&gt;=PrSettings!$M$6),(ABS(GM10-$F10)&lt;=1)*1,IF(AND(GP10,$F10+$G10&gt;=PrSettings!$M$8),(ABS(GM10-$F10)+ABS(GN10-$G10)&lt;=1)*1,""))),"")</f>
        <v/>
      </c>
      <c r="GT10" s="618"/>
      <c r="GV10" s="605">
        <f t="shared" si="15"/>
        <v>20</v>
      </c>
      <c r="GW10" s="646" t="str">
        <f>GrpA!$B$8</f>
        <v>Finnland</v>
      </c>
      <c r="GX10" s="606">
        <f t="shared" si="71"/>
        <v>9</v>
      </c>
      <c r="GY10" s="646" t="str">
        <f>GrpA!$D$8</f>
        <v>Schweiz</v>
      </c>
      <c r="GZ10" s="643"/>
      <c r="HA10" s="643"/>
      <c r="HB10" s="615"/>
      <c r="HC10" s="606" t="str">
        <f t="shared" si="72"/>
        <v/>
      </c>
      <c r="HD10" s="606" t="str">
        <f>IF((HC10&lt;&gt;""),IF(OR($F10&lt;&gt;$G10,PrSettings!$M$4="●"),(($F10-$G10)=(GZ10-HA10))*1,0),"")</f>
        <v/>
      </c>
      <c r="HE10" s="606" t="str">
        <f t="shared" si="73"/>
        <v/>
      </c>
      <c r="HF10" s="606" t="str">
        <f>IF(HC10&lt;&gt;"",IF(ABS($F10-$G10)&gt;=PrSettings!$M$7,(ABS($F10-$G10-GZ10+HA10)&lt;=1)*1,IF(AND(HC10,$F10=$G10,$F10&gt;=PrSettings!$M$6),(ABS(GZ10-$F10)&lt;=1)*1,IF(AND(HC10,$F10+$G10&gt;=PrSettings!$M$8),(ABS(GZ10-$F10)+ABS(HA10-$G10)&lt;=1)*1,""))),"")</f>
        <v/>
      </c>
      <c r="HG10" s="618"/>
      <c r="HI10" s="605">
        <f t="shared" si="16"/>
        <v>20</v>
      </c>
      <c r="HJ10" s="646" t="str">
        <f>GrpA!$B$8</f>
        <v>Finnland</v>
      </c>
      <c r="HK10" s="606">
        <f t="shared" si="74"/>
        <v>9</v>
      </c>
      <c r="HL10" s="646" t="str">
        <f>GrpA!$D$8</f>
        <v>Schweiz</v>
      </c>
      <c r="HM10" s="643"/>
      <c r="HN10" s="643"/>
      <c r="HO10" s="615"/>
      <c r="HP10" s="606" t="str">
        <f t="shared" si="75"/>
        <v/>
      </c>
      <c r="HQ10" s="606" t="str">
        <f>IF((HP10&lt;&gt;""),IF(OR($F10&lt;&gt;$G10,PrSettings!$M$4="●"),(($F10-$G10)=(HM10-HN10))*1,0),"")</f>
        <v/>
      </c>
      <c r="HR10" s="606" t="str">
        <f t="shared" si="76"/>
        <v/>
      </c>
      <c r="HS10" s="606" t="str">
        <f>IF(HP10&lt;&gt;"",IF(ABS($F10-$G10)&gt;=PrSettings!$M$7,(ABS($F10-$G10-HM10+HN10)&lt;=1)*1,IF(AND(HP10,$F10=$G10,$F10&gt;=PrSettings!$M$6),(ABS(HM10-$F10)&lt;=1)*1,IF(AND(HP10,$F10+$G10&gt;=PrSettings!$M$8),(ABS(HM10-$F10)+ABS(HN10-$G10)&lt;=1)*1,""))),"")</f>
        <v/>
      </c>
      <c r="HT10" s="618"/>
      <c r="HV10" s="605">
        <f t="shared" si="17"/>
        <v>20</v>
      </c>
      <c r="HW10" s="646" t="str">
        <f>GrpA!$B$8</f>
        <v>Finnland</v>
      </c>
      <c r="HX10" s="606">
        <f t="shared" si="77"/>
        <v>9</v>
      </c>
      <c r="HY10" s="646" t="str">
        <f>GrpA!$D$8</f>
        <v>Schweiz</v>
      </c>
      <c r="HZ10" s="643"/>
      <c r="IA10" s="643"/>
      <c r="IB10" s="615"/>
      <c r="IC10" s="606" t="str">
        <f t="shared" si="78"/>
        <v/>
      </c>
      <c r="ID10" s="606" t="str">
        <f>IF((IC10&lt;&gt;""),IF(OR($F10&lt;&gt;$G10,PrSettings!$M$4="●"),(($F10-$G10)=(HZ10-IA10))*1,0),"")</f>
        <v/>
      </c>
      <c r="IE10" s="606" t="str">
        <f t="shared" si="79"/>
        <v/>
      </c>
      <c r="IF10" s="606" t="str">
        <f>IF(IC10&lt;&gt;"",IF(ABS($F10-$G10)&gt;=PrSettings!$M$7,(ABS($F10-$G10-HZ10+IA10)&lt;=1)*1,IF(AND(IC10,$F10=$G10,$F10&gt;=PrSettings!$M$6),(ABS(HZ10-$F10)&lt;=1)*1,IF(AND(IC10,$F10+$G10&gt;=PrSettings!$M$8),(ABS(HZ10-$F10)+ABS(IA10-$G10)&lt;=1)*1,""))),"")</f>
        <v/>
      </c>
      <c r="IG10" s="618"/>
      <c r="II10" s="605">
        <f t="shared" si="18"/>
        <v>20</v>
      </c>
      <c r="IJ10" s="646" t="str">
        <f>GrpA!$B$8</f>
        <v>Finnland</v>
      </c>
      <c r="IK10" s="606">
        <f t="shared" si="80"/>
        <v>9</v>
      </c>
      <c r="IL10" s="646" t="str">
        <f>GrpA!$D$8</f>
        <v>Schweiz</v>
      </c>
      <c r="IM10" s="643"/>
      <c r="IN10" s="643"/>
      <c r="IO10" s="615"/>
      <c r="IP10" s="606" t="str">
        <f t="shared" si="81"/>
        <v/>
      </c>
      <c r="IQ10" s="606" t="str">
        <f>IF((IP10&lt;&gt;""),IF(OR($F10&lt;&gt;$G10,PrSettings!$M$4="●"),(($F10-$G10)=(IM10-IN10))*1,0),"")</f>
        <v/>
      </c>
      <c r="IR10" s="606" t="str">
        <f t="shared" si="82"/>
        <v/>
      </c>
      <c r="IS10" s="606" t="str">
        <f>IF(IP10&lt;&gt;"",IF(ABS($F10-$G10)&gt;=PrSettings!$M$7,(ABS($F10-$G10-IM10+IN10)&lt;=1)*1,IF(AND(IP10,$F10=$G10,$F10&gt;=PrSettings!$M$6),(ABS(IM10-$F10)&lt;=1)*1,IF(AND(IP10,$F10+$G10&gt;=PrSettings!$M$8),(ABS(IM10-$F10)+ABS(IN10-$G10)&lt;=1)*1,""))),"")</f>
        <v/>
      </c>
      <c r="IT10" s="618"/>
      <c r="IV10" s="605">
        <f t="shared" si="19"/>
        <v>20</v>
      </c>
      <c r="IW10" s="646" t="str">
        <f>GrpA!$B$8</f>
        <v>Finnland</v>
      </c>
      <c r="IX10" s="606">
        <f t="shared" si="83"/>
        <v>9</v>
      </c>
      <c r="IY10" s="646" t="str">
        <f>GrpA!$D$8</f>
        <v>Schweiz</v>
      </c>
      <c r="IZ10" s="643"/>
      <c r="JA10" s="643"/>
      <c r="JB10" s="615"/>
      <c r="JC10" s="606" t="str">
        <f t="shared" si="84"/>
        <v/>
      </c>
      <c r="JD10" s="606" t="str">
        <f>IF((JC10&lt;&gt;""),IF(OR($F10&lt;&gt;$G10,PrSettings!$M$4="●"),(($F10-$G10)=(IZ10-JA10))*1,0),"")</f>
        <v/>
      </c>
      <c r="JE10" s="606" t="str">
        <f t="shared" si="85"/>
        <v/>
      </c>
      <c r="JF10" s="606" t="str">
        <f>IF(JC10&lt;&gt;"",IF(ABS($F10-$G10)&gt;=PrSettings!$M$7,(ABS($F10-$G10-IZ10+JA10)&lt;=1)*1,IF(AND(JC10,$F10=$G10,$F10&gt;=PrSettings!$M$6),(ABS(IZ10-$F10)&lt;=1)*1,IF(AND(JC10,$F10+$G10&gt;=PrSettings!$M$8),(ABS(IZ10-$F10)+ABS(JA10-$G10)&lt;=1)*1,""))),"")</f>
        <v/>
      </c>
      <c r="JG10" s="618"/>
      <c r="JI10" s="605">
        <f t="shared" si="20"/>
        <v>20</v>
      </c>
      <c r="JJ10" s="646" t="str">
        <f>GrpA!$B$8</f>
        <v>Finnland</v>
      </c>
      <c r="JK10" s="606">
        <f t="shared" si="86"/>
        <v>9</v>
      </c>
      <c r="JL10" s="646" t="str">
        <f>GrpA!$D$8</f>
        <v>Schweiz</v>
      </c>
      <c r="JM10" s="643"/>
      <c r="JN10" s="643"/>
      <c r="JO10" s="615"/>
      <c r="JP10" s="606" t="str">
        <f t="shared" si="87"/>
        <v/>
      </c>
      <c r="JQ10" s="606" t="str">
        <f>IF((JP10&lt;&gt;""),IF(OR($F10&lt;&gt;$G10,PrSettings!$M$4="●"),(($F10-$G10)=(JM10-JN10))*1,0),"")</f>
        <v/>
      </c>
      <c r="JR10" s="606" t="str">
        <f t="shared" si="88"/>
        <v/>
      </c>
      <c r="JS10" s="606" t="str">
        <f>IF(JP10&lt;&gt;"",IF(ABS($F10-$G10)&gt;=PrSettings!$M$7,(ABS($F10-$G10-JM10+JN10)&lt;=1)*1,IF(AND(JP10,$F10=$G10,$F10&gt;=PrSettings!$M$6),(ABS(JM10-$F10)&lt;=1)*1,IF(AND(JP10,$F10+$G10&gt;=PrSettings!$M$8),(ABS(JM10-$F10)+ABS(JN10-$G10)&lt;=1)*1,""))),"")</f>
        <v/>
      </c>
      <c r="JT10" s="618"/>
      <c r="JV10" s="605">
        <f t="shared" si="21"/>
        <v>20</v>
      </c>
      <c r="JW10" s="646" t="str">
        <f>GrpA!$B$8</f>
        <v>Finnland</v>
      </c>
      <c r="JX10" s="606">
        <f t="shared" si="89"/>
        <v>9</v>
      </c>
      <c r="JY10" s="646" t="str">
        <f>GrpA!$D$8</f>
        <v>Schweiz</v>
      </c>
      <c r="JZ10" s="643"/>
      <c r="KA10" s="643"/>
      <c r="KB10" s="615"/>
      <c r="KC10" s="606" t="str">
        <f t="shared" si="90"/>
        <v/>
      </c>
      <c r="KD10" s="606" t="str">
        <f>IF((KC10&lt;&gt;""),IF(OR($F10&lt;&gt;$G10,PrSettings!$M$4="●"),(($F10-$G10)=(JZ10-KA10))*1,0),"")</f>
        <v/>
      </c>
      <c r="KE10" s="606" t="str">
        <f t="shared" si="91"/>
        <v/>
      </c>
      <c r="KF10" s="606" t="str">
        <f>IF(KC10&lt;&gt;"",IF(ABS($F10-$G10)&gt;=PrSettings!$M$7,(ABS($F10-$G10-JZ10+KA10)&lt;=1)*1,IF(AND(KC10,$F10=$G10,$F10&gt;=PrSettings!$M$6),(ABS(JZ10-$F10)&lt;=1)*1,IF(AND(KC10,$F10+$G10&gt;=PrSettings!$M$8),(ABS(JZ10-$F10)+ABS(KA10-$G10)&lt;=1)*1,""))),"")</f>
        <v/>
      </c>
      <c r="KG10" s="618"/>
      <c r="KI10" s="605">
        <f t="shared" si="22"/>
        <v>20</v>
      </c>
      <c r="KJ10" s="646" t="str">
        <f>GrpA!$B$8</f>
        <v>Finnland</v>
      </c>
      <c r="KK10" s="606">
        <f t="shared" si="92"/>
        <v>9</v>
      </c>
      <c r="KL10" s="646" t="str">
        <f>GrpA!$D$8</f>
        <v>Schweiz</v>
      </c>
      <c r="KM10" s="643"/>
      <c r="KN10" s="643"/>
      <c r="KO10" s="615"/>
      <c r="KP10" s="606" t="str">
        <f t="shared" si="93"/>
        <v/>
      </c>
      <c r="KQ10" s="606" t="str">
        <f>IF((KP10&lt;&gt;""),IF(OR($F10&lt;&gt;$G10,PrSettings!$M$4="●"),(($F10-$G10)=(KM10-KN10))*1,0),"")</f>
        <v/>
      </c>
      <c r="KR10" s="606" t="str">
        <f t="shared" si="94"/>
        <v/>
      </c>
      <c r="KS10" s="606" t="str">
        <f>IF(KP10&lt;&gt;"",IF(ABS($F10-$G10)&gt;=PrSettings!$M$7,(ABS($F10-$G10-KM10+KN10)&lt;=1)*1,IF(AND(KP10,$F10=$G10,$F10&gt;=PrSettings!$M$6),(ABS(KM10-$F10)&lt;=1)*1,IF(AND(KP10,$F10+$G10&gt;=PrSettings!$M$8),(ABS(KM10-$F10)+ABS(KN10-$G10)&lt;=1)*1,""))),"")</f>
        <v/>
      </c>
      <c r="KT10" s="618"/>
      <c r="KV10" s="605">
        <f t="shared" si="23"/>
        <v>20</v>
      </c>
      <c r="KW10" s="646" t="str">
        <f>GrpA!$B$8</f>
        <v>Finnland</v>
      </c>
      <c r="KX10" s="606">
        <f t="shared" si="95"/>
        <v>9</v>
      </c>
      <c r="KY10" s="646" t="str">
        <f>GrpA!$D$8</f>
        <v>Schweiz</v>
      </c>
      <c r="KZ10" s="643"/>
      <c r="LA10" s="643"/>
      <c r="LB10" s="615"/>
      <c r="LC10" s="606" t="str">
        <f t="shared" si="96"/>
        <v/>
      </c>
      <c r="LD10" s="606" t="str">
        <f>IF((LC10&lt;&gt;""),IF(OR($F10&lt;&gt;$G10,PrSettings!$M$4="●"),(($F10-$G10)=(KZ10-LA10))*1,0),"")</f>
        <v/>
      </c>
      <c r="LE10" s="606" t="str">
        <f t="shared" si="97"/>
        <v/>
      </c>
      <c r="LF10" s="606" t="str">
        <f>IF(LC10&lt;&gt;"",IF(ABS($F10-$G10)&gt;=PrSettings!$M$7,(ABS($F10-$G10-KZ10+LA10)&lt;=1)*1,IF(AND(LC10,$F10=$G10,$F10&gt;=PrSettings!$M$6),(ABS(KZ10-$F10)&lt;=1)*1,IF(AND(LC10,$F10+$G10&gt;=PrSettings!$M$8),(ABS(KZ10-$F10)+ABS(LA10-$G10)&lt;=1)*1,""))),"")</f>
        <v/>
      </c>
      <c r="LG10" s="618"/>
      <c r="LI10" s="605">
        <f t="shared" si="24"/>
        <v>20</v>
      </c>
      <c r="LJ10" s="646" t="str">
        <f>GrpA!$B$8</f>
        <v>Finnland</v>
      </c>
      <c r="LK10" s="606">
        <f t="shared" si="98"/>
        <v>9</v>
      </c>
      <c r="LL10" s="646" t="str">
        <f>GrpA!$D$8</f>
        <v>Schweiz</v>
      </c>
      <c r="LM10" s="643"/>
      <c r="LN10" s="643"/>
      <c r="LO10" s="615"/>
      <c r="LP10" s="606" t="str">
        <f t="shared" si="99"/>
        <v/>
      </c>
      <c r="LQ10" s="606" t="str">
        <f>IF((LP10&lt;&gt;""),IF(OR($F10&lt;&gt;$G10,PrSettings!$M$4="●"),(($F10-$G10)=(LM10-LN10))*1,0),"")</f>
        <v/>
      </c>
      <c r="LR10" s="606" t="str">
        <f t="shared" si="100"/>
        <v/>
      </c>
      <c r="LS10" s="606" t="str">
        <f>IF(LP10&lt;&gt;"",IF(ABS($F10-$G10)&gt;=PrSettings!$M$7,(ABS($F10-$G10-LM10+LN10)&lt;=1)*1,IF(AND(LP10,$F10=$G10,$F10&gt;=PrSettings!$M$6),(ABS(LM10-$F10)&lt;=1)*1,IF(AND(LP10,$F10+$G10&gt;=PrSettings!$M$8),(ABS(LM10-$F10)+ABS(LN10-$G10)&lt;=1)*1,""))),"")</f>
        <v/>
      </c>
      <c r="LT10" s="618"/>
      <c r="LV10" s="605">
        <f t="shared" si="25"/>
        <v>20</v>
      </c>
      <c r="LW10" s="646" t="str">
        <f>GrpA!$B$8</f>
        <v>Finnland</v>
      </c>
      <c r="LX10" s="606">
        <f t="shared" si="101"/>
        <v>9</v>
      </c>
      <c r="LY10" s="646" t="str">
        <f>GrpA!$D$8</f>
        <v>Schweiz</v>
      </c>
      <c r="LZ10" s="643"/>
      <c r="MA10" s="643"/>
      <c r="MB10" s="615"/>
      <c r="MC10" s="606" t="str">
        <f t="shared" si="102"/>
        <v/>
      </c>
      <c r="MD10" s="606" t="str">
        <f>IF((MC10&lt;&gt;""),IF(OR($F10&lt;&gt;$G10,PrSettings!$M$4="●"),(($F10-$G10)=(LZ10-MA10))*1,0),"")</f>
        <v/>
      </c>
      <c r="ME10" s="606" t="str">
        <f t="shared" si="103"/>
        <v/>
      </c>
      <c r="MF10" s="606" t="str">
        <f>IF(MC10&lt;&gt;"",IF(ABS($F10-$G10)&gt;=PrSettings!$M$7,(ABS($F10-$G10-LZ10+MA10)&lt;=1)*1,IF(AND(MC10,$F10=$G10,$F10&gt;=PrSettings!$M$6),(ABS(LZ10-$F10)&lt;=1)*1,IF(AND(MC10,$F10+$G10&gt;=PrSettings!$M$8),(ABS(LZ10-$F10)+ABS(MA10-$G10)&lt;=1)*1,""))),"")</f>
        <v/>
      </c>
      <c r="MG10" s="618"/>
    </row>
    <row r="11" spans="2:345" x14ac:dyDescent="0.25">
      <c r="B11" s="605">
        <f>INDEX(Groups!$C$7:$C$25,MATCH(C11,Groups!$D$7:$D$25,0))</f>
        <v>26</v>
      </c>
      <c r="C11" s="646" t="str">
        <f>GrpA!$B$9</f>
        <v>Norwegen</v>
      </c>
      <c r="D11" s="606">
        <f>INDEX(Groups!$C$7:$C$25,MATCH(E11,Groups!$D$7:$D$25,0))</f>
        <v>24</v>
      </c>
      <c r="E11" s="646" t="str">
        <f>GrpA!$D$9</f>
        <v>Island</v>
      </c>
      <c r="F11" s="649">
        <f>GrpA!$E$9</f>
        <v>4</v>
      </c>
      <c r="G11" s="650">
        <f>GrpA!$G$9</f>
        <v>3</v>
      </c>
      <c r="I11" s="605">
        <f t="shared" si="0"/>
        <v>26</v>
      </c>
      <c r="J11" s="646" t="str">
        <f>GrpA!$B$9</f>
        <v>Norwegen</v>
      </c>
      <c r="K11" s="606">
        <f t="shared" si="26"/>
        <v>24</v>
      </c>
      <c r="L11" s="646" t="str">
        <f>GrpA!$D$9</f>
        <v>Island</v>
      </c>
      <c r="M11" s="643"/>
      <c r="N11" s="643"/>
      <c r="O11" s="616"/>
      <c r="P11" s="606" t="str">
        <f t="shared" si="27"/>
        <v/>
      </c>
      <c r="Q11" s="606" t="str">
        <f>IF((P11&lt;&gt;""),IF(OR($F11&lt;&gt;$G11,PrSettings!$M$4="●"),(($F11-$G11)=(M11-N11))*1,0),"")</f>
        <v/>
      </c>
      <c r="R11" s="606" t="str">
        <f t="shared" si="28"/>
        <v/>
      </c>
      <c r="S11" s="606" t="str">
        <f>IF(P11&lt;&gt;"",IF(ABS($F11-$G11)&gt;=PrSettings!$M$7,(ABS($F11-$G11-M11+N11)&lt;=1)*1,IF(AND(P11,$F11=$G11,$F11&gt;=PrSettings!$M$6),(ABS(M11-$F11)&lt;=1)*1,IF(AND(P11,$F11+$G11&gt;=PrSettings!$M$8),(ABS(M11-$F11)+ABS(N11-$G11)&lt;=1)*1,""))),"")</f>
        <v/>
      </c>
      <c r="T11" s="619"/>
      <c r="V11" s="605">
        <f t="shared" si="1"/>
        <v>26</v>
      </c>
      <c r="W11" s="646" t="str">
        <f>GrpA!$B$9</f>
        <v>Norwegen</v>
      </c>
      <c r="X11" s="606">
        <f t="shared" si="29"/>
        <v>24</v>
      </c>
      <c r="Y11" s="646" t="str">
        <f>GrpA!$D$9</f>
        <v>Island</v>
      </c>
      <c r="Z11" s="643"/>
      <c r="AA11" s="643"/>
      <c r="AB11" s="616"/>
      <c r="AC11" s="606" t="str">
        <f t="shared" si="30"/>
        <v/>
      </c>
      <c r="AD11" s="606" t="str">
        <f>IF((AC11&lt;&gt;""),IF(OR($F11&lt;&gt;$G11,PrSettings!$M$4="●"),(($F11-$G11)=(Z11-AA11))*1,0),"")</f>
        <v/>
      </c>
      <c r="AE11" s="606" t="str">
        <f t="shared" si="31"/>
        <v/>
      </c>
      <c r="AF11" s="606" t="str">
        <f>IF(AC11&lt;&gt;"",IF(ABS($F11-$G11)&gt;=PrSettings!$M$7,(ABS($F11-$G11-Z11+AA11)&lt;=1)*1,IF(AND(AC11,$F11=$G11,$F11&gt;=PrSettings!$M$6),(ABS(Z11-$F11)&lt;=1)*1,IF(AND(AC11,$F11+$G11&gt;=PrSettings!$M$8),(ABS(Z11-$F11)+ABS(AA11-$G11)&lt;=1)*1,""))),"")</f>
        <v/>
      </c>
      <c r="AG11" s="619"/>
      <c r="AI11" s="605">
        <f t="shared" si="2"/>
        <v>26</v>
      </c>
      <c r="AJ11" s="646" t="str">
        <f>GrpA!$B$9</f>
        <v>Norwegen</v>
      </c>
      <c r="AK11" s="606">
        <f t="shared" si="32"/>
        <v>24</v>
      </c>
      <c r="AL11" s="646" t="str">
        <f>GrpA!$D$9</f>
        <v>Island</v>
      </c>
      <c r="AM11" s="643"/>
      <c r="AN11" s="643"/>
      <c r="AO11" s="616"/>
      <c r="AP11" s="606" t="str">
        <f t="shared" si="33"/>
        <v/>
      </c>
      <c r="AQ11" s="606" t="str">
        <f>IF((AP11&lt;&gt;""),IF(OR($F11&lt;&gt;$G11,PrSettings!$M$4="●"),(($F11-$G11)=(AM11-AN11))*1,0),"")</f>
        <v/>
      </c>
      <c r="AR11" s="606" t="str">
        <f t="shared" si="34"/>
        <v/>
      </c>
      <c r="AS11" s="606" t="str">
        <f>IF(AP11&lt;&gt;"",IF(ABS($F11-$G11)&gt;=PrSettings!$M$7,(ABS($F11-$G11-AM11+AN11)&lt;=1)*1,IF(AND(AP11,$F11=$G11,$F11&gt;=PrSettings!$M$6),(ABS(AM11-$F11)&lt;=1)*1,IF(AND(AP11,$F11+$G11&gt;=PrSettings!$M$8),(ABS(AM11-$F11)+ABS(AN11-$G11)&lt;=1)*1,""))),"")</f>
        <v/>
      </c>
      <c r="AT11" s="619"/>
      <c r="AV11" s="605">
        <f t="shared" si="3"/>
        <v>26</v>
      </c>
      <c r="AW11" s="646" t="str">
        <f>GrpA!$B$9</f>
        <v>Norwegen</v>
      </c>
      <c r="AX11" s="606">
        <f t="shared" si="35"/>
        <v>24</v>
      </c>
      <c r="AY11" s="646" t="str">
        <f>GrpA!$D$9</f>
        <v>Island</v>
      </c>
      <c r="AZ11" s="643"/>
      <c r="BA11" s="643"/>
      <c r="BB11" s="616"/>
      <c r="BC11" s="606" t="str">
        <f t="shared" si="36"/>
        <v/>
      </c>
      <c r="BD11" s="606" t="str">
        <f>IF((BC11&lt;&gt;""),IF(OR($F11&lt;&gt;$G11,PrSettings!$M$4="●"),(($F11-$G11)=(AZ11-BA11))*1,0),"")</f>
        <v/>
      </c>
      <c r="BE11" s="606" t="str">
        <f t="shared" si="37"/>
        <v/>
      </c>
      <c r="BF11" s="606" t="str">
        <f>IF(BC11&lt;&gt;"",IF(ABS($F11-$G11)&gt;=PrSettings!$M$7,(ABS($F11-$G11-AZ11+BA11)&lt;=1)*1,IF(AND(BC11,$F11=$G11,$F11&gt;=PrSettings!$M$6),(ABS(AZ11-$F11)&lt;=1)*1,IF(AND(BC11,$F11+$G11&gt;=PrSettings!$M$8),(ABS(AZ11-$F11)+ABS(BA11-$G11)&lt;=1)*1,""))),"")</f>
        <v/>
      </c>
      <c r="BG11" s="619"/>
      <c r="BI11" s="605">
        <f t="shared" si="4"/>
        <v>26</v>
      </c>
      <c r="BJ11" s="646" t="str">
        <f>GrpA!$B$9</f>
        <v>Norwegen</v>
      </c>
      <c r="BK11" s="606">
        <f t="shared" si="38"/>
        <v>24</v>
      </c>
      <c r="BL11" s="646" t="str">
        <f>GrpA!$D$9</f>
        <v>Island</v>
      </c>
      <c r="BM11" s="643"/>
      <c r="BN11" s="643"/>
      <c r="BO11" s="616"/>
      <c r="BP11" s="606" t="str">
        <f t="shared" si="39"/>
        <v/>
      </c>
      <c r="BQ11" s="606" t="str">
        <f>IF((BP11&lt;&gt;""),IF(OR($F11&lt;&gt;$G11,PrSettings!$M$4="●"),(($F11-$G11)=(BM11-BN11))*1,0),"")</f>
        <v/>
      </c>
      <c r="BR11" s="606" t="str">
        <f t="shared" si="40"/>
        <v/>
      </c>
      <c r="BS11" s="606" t="str">
        <f>IF(BP11&lt;&gt;"",IF(ABS($F11-$G11)&gt;=PrSettings!$M$7,(ABS($F11-$G11-BM11+BN11)&lt;=1)*1,IF(AND(BP11,$F11=$G11,$F11&gt;=PrSettings!$M$6),(ABS(BM11-$F11)&lt;=1)*1,IF(AND(BP11,$F11+$G11&gt;=PrSettings!$M$8),(ABS(BM11-$F11)+ABS(BN11-$G11)&lt;=1)*1,""))),"")</f>
        <v/>
      </c>
      <c r="BT11" s="619"/>
      <c r="BV11" s="605">
        <f t="shared" si="5"/>
        <v>26</v>
      </c>
      <c r="BW11" s="646" t="str">
        <f>GrpA!$B$9</f>
        <v>Norwegen</v>
      </c>
      <c r="BX11" s="606">
        <f t="shared" si="41"/>
        <v>24</v>
      </c>
      <c r="BY11" s="646" t="str">
        <f>GrpA!$D$9</f>
        <v>Island</v>
      </c>
      <c r="BZ11" s="643"/>
      <c r="CA11" s="643"/>
      <c r="CB11" s="616"/>
      <c r="CC11" s="606" t="str">
        <f t="shared" si="42"/>
        <v/>
      </c>
      <c r="CD11" s="606" t="str">
        <f>IF((CC11&lt;&gt;""),IF(OR($F11&lt;&gt;$G11,PrSettings!$M$4="●"),(($F11-$G11)=(BZ11-CA11))*1,0),"")</f>
        <v/>
      </c>
      <c r="CE11" s="606" t="str">
        <f t="shared" si="43"/>
        <v/>
      </c>
      <c r="CF11" s="606" t="str">
        <f>IF(CC11&lt;&gt;"",IF(ABS($F11-$G11)&gt;=PrSettings!$M$7,(ABS($F11-$G11-BZ11+CA11)&lt;=1)*1,IF(AND(CC11,$F11=$G11,$F11&gt;=PrSettings!$M$6),(ABS(BZ11-$F11)&lt;=1)*1,IF(AND(CC11,$F11+$G11&gt;=PrSettings!$M$8),(ABS(BZ11-$F11)+ABS(CA11-$G11)&lt;=1)*1,""))),"")</f>
        <v/>
      </c>
      <c r="CG11" s="619"/>
      <c r="CI11" s="605">
        <f t="shared" si="6"/>
        <v>26</v>
      </c>
      <c r="CJ11" s="646" t="str">
        <f>GrpA!$B$9</f>
        <v>Norwegen</v>
      </c>
      <c r="CK11" s="606">
        <f t="shared" si="44"/>
        <v>24</v>
      </c>
      <c r="CL11" s="646" t="str">
        <f>GrpA!$D$9</f>
        <v>Island</v>
      </c>
      <c r="CM11" s="643"/>
      <c r="CN11" s="643"/>
      <c r="CO11" s="616"/>
      <c r="CP11" s="606" t="str">
        <f t="shared" si="45"/>
        <v/>
      </c>
      <c r="CQ11" s="606" t="str">
        <f>IF((CP11&lt;&gt;""),IF(OR($F11&lt;&gt;$G11,PrSettings!$M$4="●"),(($F11-$G11)=(CM11-CN11))*1,0),"")</f>
        <v/>
      </c>
      <c r="CR11" s="606" t="str">
        <f t="shared" si="46"/>
        <v/>
      </c>
      <c r="CS11" s="606" t="str">
        <f>IF(CP11&lt;&gt;"",IF(ABS($F11-$G11)&gt;=PrSettings!$M$7,(ABS($F11-$G11-CM11+CN11)&lt;=1)*1,IF(AND(CP11,$F11=$G11,$F11&gt;=PrSettings!$M$6),(ABS(CM11-$F11)&lt;=1)*1,IF(AND(CP11,$F11+$G11&gt;=PrSettings!$M$8),(ABS(CM11-$F11)+ABS(CN11-$G11)&lt;=1)*1,""))),"")</f>
        <v/>
      </c>
      <c r="CT11" s="619"/>
      <c r="CV11" s="605">
        <f t="shared" si="7"/>
        <v>26</v>
      </c>
      <c r="CW11" s="646" t="str">
        <f>GrpA!$B$9</f>
        <v>Norwegen</v>
      </c>
      <c r="CX11" s="606">
        <f t="shared" si="47"/>
        <v>24</v>
      </c>
      <c r="CY11" s="646" t="str">
        <f>GrpA!$D$9</f>
        <v>Island</v>
      </c>
      <c r="CZ11" s="643"/>
      <c r="DA11" s="643"/>
      <c r="DB11" s="616"/>
      <c r="DC11" s="606" t="str">
        <f t="shared" si="48"/>
        <v/>
      </c>
      <c r="DD11" s="606" t="str">
        <f>IF((DC11&lt;&gt;""),IF(OR($F11&lt;&gt;$G11,PrSettings!$M$4="●"),(($F11-$G11)=(CZ11-DA11))*1,0),"")</f>
        <v/>
      </c>
      <c r="DE11" s="606" t="str">
        <f t="shared" si="49"/>
        <v/>
      </c>
      <c r="DF11" s="606" t="str">
        <f>IF(DC11&lt;&gt;"",IF(ABS($F11-$G11)&gt;=PrSettings!$M$7,(ABS($F11-$G11-CZ11+DA11)&lt;=1)*1,IF(AND(DC11,$F11=$G11,$F11&gt;=PrSettings!$M$6),(ABS(CZ11-$F11)&lt;=1)*1,IF(AND(DC11,$F11+$G11&gt;=PrSettings!$M$8),(ABS(CZ11-$F11)+ABS(DA11-$G11)&lt;=1)*1,""))),"")</f>
        <v/>
      </c>
      <c r="DG11" s="619"/>
      <c r="DI11" s="605">
        <f t="shared" si="8"/>
        <v>26</v>
      </c>
      <c r="DJ11" s="646" t="str">
        <f>GrpA!$B$9</f>
        <v>Norwegen</v>
      </c>
      <c r="DK11" s="606">
        <f t="shared" si="50"/>
        <v>24</v>
      </c>
      <c r="DL11" s="646" t="str">
        <f>GrpA!$D$9</f>
        <v>Island</v>
      </c>
      <c r="DM11" s="643"/>
      <c r="DN11" s="643"/>
      <c r="DO11" s="616"/>
      <c r="DP11" s="606" t="str">
        <f t="shared" si="51"/>
        <v/>
      </c>
      <c r="DQ11" s="606" t="str">
        <f>IF((DP11&lt;&gt;""),IF(OR($F11&lt;&gt;$G11,PrSettings!$M$4="●"),(($F11-$G11)=(DM11-DN11))*1,0),"")</f>
        <v/>
      </c>
      <c r="DR11" s="606" t="str">
        <f t="shared" si="52"/>
        <v/>
      </c>
      <c r="DS11" s="606" t="str">
        <f>IF(DP11&lt;&gt;"",IF(ABS($F11-$G11)&gt;=PrSettings!$M$7,(ABS($F11-$G11-DM11+DN11)&lt;=1)*1,IF(AND(DP11,$F11=$G11,$F11&gt;=PrSettings!$M$6),(ABS(DM11-$F11)&lt;=1)*1,IF(AND(DP11,$F11+$G11&gt;=PrSettings!$M$8),(ABS(DM11-$F11)+ABS(DN11-$G11)&lt;=1)*1,""))),"")</f>
        <v/>
      </c>
      <c r="DT11" s="619"/>
      <c r="DV11" s="605">
        <f t="shared" si="9"/>
        <v>26</v>
      </c>
      <c r="DW11" s="646" t="str">
        <f>GrpA!$B$9</f>
        <v>Norwegen</v>
      </c>
      <c r="DX11" s="606">
        <f t="shared" si="53"/>
        <v>24</v>
      </c>
      <c r="DY11" s="646" t="str">
        <f>GrpA!$D$9</f>
        <v>Island</v>
      </c>
      <c r="DZ11" s="643"/>
      <c r="EA11" s="643"/>
      <c r="EB11" s="616"/>
      <c r="EC11" s="606" t="str">
        <f t="shared" si="54"/>
        <v/>
      </c>
      <c r="ED11" s="606" t="str">
        <f>IF((EC11&lt;&gt;""),IF(OR($F11&lt;&gt;$G11,PrSettings!$M$4="●"),(($F11-$G11)=(DZ11-EA11))*1,0),"")</f>
        <v/>
      </c>
      <c r="EE11" s="606" t="str">
        <f t="shared" si="55"/>
        <v/>
      </c>
      <c r="EF11" s="606" t="str">
        <f>IF(EC11&lt;&gt;"",IF(ABS($F11-$G11)&gt;=PrSettings!$M$7,(ABS($F11-$G11-DZ11+EA11)&lt;=1)*1,IF(AND(EC11,$F11=$G11,$F11&gt;=PrSettings!$M$6),(ABS(DZ11-$F11)&lt;=1)*1,IF(AND(EC11,$F11+$G11&gt;=PrSettings!$M$8),(ABS(DZ11-$F11)+ABS(EA11-$G11)&lt;=1)*1,""))),"")</f>
        <v/>
      </c>
      <c r="EG11" s="619"/>
      <c r="EI11" s="605">
        <f t="shared" si="10"/>
        <v>26</v>
      </c>
      <c r="EJ11" s="646" t="str">
        <f>GrpA!$B$9</f>
        <v>Norwegen</v>
      </c>
      <c r="EK11" s="606">
        <f t="shared" si="56"/>
        <v>24</v>
      </c>
      <c r="EL11" s="646" t="str">
        <f>GrpA!$D$9</f>
        <v>Island</v>
      </c>
      <c r="EM11" s="643"/>
      <c r="EN11" s="643"/>
      <c r="EO11" s="616"/>
      <c r="EP11" s="606" t="str">
        <f t="shared" si="57"/>
        <v/>
      </c>
      <c r="EQ11" s="606" t="str">
        <f>IF((EP11&lt;&gt;""),IF(OR($F11&lt;&gt;$G11,PrSettings!$M$4="●"),(($F11-$G11)=(EM11-EN11))*1,0),"")</f>
        <v/>
      </c>
      <c r="ER11" s="606" t="str">
        <f t="shared" si="58"/>
        <v/>
      </c>
      <c r="ES11" s="606" t="str">
        <f>IF(EP11&lt;&gt;"",IF(ABS($F11-$G11)&gt;=PrSettings!$M$7,(ABS($F11-$G11-EM11+EN11)&lt;=1)*1,IF(AND(EP11,$F11=$G11,$F11&gt;=PrSettings!$M$6),(ABS(EM11-$F11)&lt;=1)*1,IF(AND(EP11,$F11+$G11&gt;=PrSettings!$M$8),(ABS(EM11-$F11)+ABS(EN11-$G11)&lt;=1)*1,""))),"")</f>
        <v/>
      </c>
      <c r="ET11" s="619"/>
      <c r="EV11" s="605">
        <f t="shared" si="11"/>
        <v>26</v>
      </c>
      <c r="EW11" s="646" t="str">
        <f>GrpA!$B$9</f>
        <v>Norwegen</v>
      </c>
      <c r="EX11" s="606">
        <f t="shared" si="59"/>
        <v>24</v>
      </c>
      <c r="EY11" s="646" t="str">
        <f>GrpA!$D$9</f>
        <v>Island</v>
      </c>
      <c r="EZ11" s="643"/>
      <c r="FA11" s="643"/>
      <c r="FB11" s="616"/>
      <c r="FC11" s="606" t="str">
        <f t="shared" si="60"/>
        <v/>
      </c>
      <c r="FD11" s="606" t="str">
        <f>IF((FC11&lt;&gt;""),IF(OR($F11&lt;&gt;$G11,PrSettings!$M$4="●"),(($F11-$G11)=(EZ11-FA11))*1,0),"")</f>
        <v/>
      </c>
      <c r="FE11" s="606" t="str">
        <f t="shared" si="61"/>
        <v/>
      </c>
      <c r="FF11" s="606" t="str">
        <f>IF(FC11&lt;&gt;"",IF(ABS($F11-$G11)&gt;=PrSettings!$M$7,(ABS($F11-$G11-EZ11+FA11)&lt;=1)*1,IF(AND(FC11,$F11=$G11,$F11&gt;=PrSettings!$M$6),(ABS(EZ11-$F11)&lt;=1)*1,IF(AND(FC11,$F11+$G11&gt;=PrSettings!$M$8),(ABS(EZ11-$F11)+ABS(FA11-$G11)&lt;=1)*1,""))),"")</f>
        <v/>
      </c>
      <c r="FG11" s="619"/>
      <c r="FI11" s="605">
        <f t="shared" si="12"/>
        <v>26</v>
      </c>
      <c r="FJ11" s="646" t="str">
        <f>GrpA!$B$9</f>
        <v>Norwegen</v>
      </c>
      <c r="FK11" s="606">
        <f t="shared" si="62"/>
        <v>24</v>
      </c>
      <c r="FL11" s="646" t="str">
        <f>GrpA!$D$9</f>
        <v>Island</v>
      </c>
      <c r="FM11" s="643"/>
      <c r="FN11" s="643"/>
      <c r="FO11" s="616"/>
      <c r="FP11" s="606" t="str">
        <f t="shared" si="63"/>
        <v/>
      </c>
      <c r="FQ11" s="606" t="str">
        <f>IF((FP11&lt;&gt;""),IF(OR($F11&lt;&gt;$G11,PrSettings!$M$4="●"),(($F11-$G11)=(FM11-FN11))*1,0),"")</f>
        <v/>
      </c>
      <c r="FR11" s="606" t="str">
        <f t="shared" si="64"/>
        <v/>
      </c>
      <c r="FS11" s="606" t="str">
        <f>IF(FP11&lt;&gt;"",IF(ABS($F11-$G11)&gt;=PrSettings!$M$7,(ABS($F11-$G11-FM11+FN11)&lt;=1)*1,IF(AND(FP11,$F11=$G11,$F11&gt;=PrSettings!$M$6),(ABS(FM11-$F11)&lt;=1)*1,IF(AND(FP11,$F11+$G11&gt;=PrSettings!$M$8),(ABS(FM11-$F11)+ABS(FN11-$G11)&lt;=1)*1,""))),"")</f>
        <v/>
      </c>
      <c r="FT11" s="619"/>
      <c r="FV11" s="605">
        <f t="shared" si="13"/>
        <v>26</v>
      </c>
      <c r="FW11" s="646" t="str">
        <f>GrpA!$B$9</f>
        <v>Norwegen</v>
      </c>
      <c r="FX11" s="606">
        <f t="shared" si="65"/>
        <v>24</v>
      </c>
      <c r="FY11" s="646" t="str">
        <f>GrpA!$D$9</f>
        <v>Island</v>
      </c>
      <c r="FZ11" s="643"/>
      <c r="GA11" s="643"/>
      <c r="GB11" s="616"/>
      <c r="GC11" s="606" t="str">
        <f t="shared" si="66"/>
        <v/>
      </c>
      <c r="GD11" s="606" t="str">
        <f>IF((GC11&lt;&gt;""),IF(OR($F11&lt;&gt;$G11,PrSettings!$M$4="●"),(($F11-$G11)=(FZ11-GA11))*1,0),"")</f>
        <v/>
      </c>
      <c r="GE11" s="606" t="str">
        <f t="shared" si="67"/>
        <v/>
      </c>
      <c r="GF11" s="606" t="str">
        <f>IF(GC11&lt;&gt;"",IF(ABS($F11-$G11)&gt;=PrSettings!$M$7,(ABS($F11-$G11-FZ11+GA11)&lt;=1)*1,IF(AND(GC11,$F11=$G11,$F11&gt;=PrSettings!$M$6),(ABS(FZ11-$F11)&lt;=1)*1,IF(AND(GC11,$F11+$G11&gt;=PrSettings!$M$8),(ABS(FZ11-$F11)+ABS(GA11-$G11)&lt;=1)*1,""))),"")</f>
        <v/>
      </c>
      <c r="GG11" s="619"/>
      <c r="GI11" s="605">
        <f t="shared" si="14"/>
        <v>26</v>
      </c>
      <c r="GJ11" s="646" t="str">
        <f>GrpA!$B$9</f>
        <v>Norwegen</v>
      </c>
      <c r="GK11" s="606">
        <f t="shared" si="68"/>
        <v>24</v>
      </c>
      <c r="GL11" s="646" t="str">
        <f>GrpA!$D$9</f>
        <v>Island</v>
      </c>
      <c r="GM11" s="643"/>
      <c r="GN11" s="643"/>
      <c r="GO11" s="616"/>
      <c r="GP11" s="606" t="str">
        <f t="shared" si="69"/>
        <v/>
      </c>
      <c r="GQ11" s="606" t="str">
        <f>IF((GP11&lt;&gt;""),IF(OR($F11&lt;&gt;$G11,PrSettings!$M$4="●"),(($F11-$G11)=(GM11-GN11))*1,0),"")</f>
        <v/>
      </c>
      <c r="GR11" s="606" t="str">
        <f t="shared" si="70"/>
        <v/>
      </c>
      <c r="GS11" s="606" t="str">
        <f>IF(GP11&lt;&gt;"",IF(ABS($F11-$G11)&gt;=PrSettings!$M$7,(ABS($F11-$G11-GM11+GN11)&lt;=1)*1,IF(AND(GP11,$F11=$G11,$F11&gt;=PrSettings!$M$6),(ABS(GM11-$F11)&lt;=1)*1,IF(AND(GP11,$F11+$G11&gt;=PrSettings!$M$8),(ABS(GM11-$F11)+ABS(GN11-$G11)&lt;=1)*1,""))),"")</f>
        <v/>
      </c>
      <c r="GT11" s="619"/>
      <c r="GV11" s="605">
        <f t="shared" si="15"/>
        <v>26</v>
      </c>
      <c r="GW11" s="646" t="str">
        <f>GrpA!$B$9</f>
        <v>Norwegen</v>
      </c>
      <c r="GX11" s="606">
        <f t="shared" si="71"/>
        <v>24</v>
      </c>
      <c r="GY11" s="646" t="str">
        <f>GrpA!$D$9</f>
        <v>Island</v>
      </c>
      <c r="GZ11" s="643"/>
      <c r="HA11" s="643"/>
      <c r="HB11" s="616"/>
      <c r="HC11" s="606" t="str">
        <f t="shared" si="72"/>
        <v/>
      </c>
      <c r="HD11" s="606" t="str">
        <f>IF((HC11&lt;&gt;""),IF(OR($F11&lt;&gt;$G11,PrSettings!$M$4="●"),(($F11-$G11)=(GZ11-HA11))*1,0),"")</f>
        <v/>
      </c>
      <c r="HE11" s="606" t="str">
        <f t="shared" si="73"/>
        <v/>
      </c>
      <c r="HF11" s="606" t="str">
        <f>IF(HC11&lt;&gt;"",IF(ABS($F11-$G11)&gt;=PrSettings!$M$7,(ABS($F11-$G11-GZ11+HA11)&lt;=1)*1,IF(AND(HC11,$F11=$G11,$F11&gt;=PrSettings!$M$6),(ABS(GZ11-$F11)&lt;=1)*1,IF(AND(HC11,$F11+$G11&gt;=PrSettings!$M$8),(ABS(GZ11-$F11)+ABS(HA11-$G11)&lt;=1)*1,""))),"")</f>
        <v/>
      </c>
      <c r="HG11" s="619"/>
      <c r="HI11" s="605">
        <f t="shared" si="16"/>
        <v>26</v>
      </c>
      <c r="HJ11" s="646" t="str">
        <f>GrpA!$B$9</f>
        <v>Norwegen</v>
      </c>
      <c r="HK11" s="606">
        <f t="shared" si="74"/>
        <v>24</v>
      </c>
      <c r="HL11" s="646" t="str">
        <f>GrpA!$D$9</f>
        <v>Island</v>
      </c>
      <c r="HM11" s="643"/>
      <c r="HN11" s="643"/>
      <c r="HO11" s="616"/>
      <c r="HP11" s="606" t="str">
        <f t="shared" si="75"/>
        <v/>
      </c>
      <c r="HQ11" s="606" t="str">
        <f>IF((HP11&lt;&gt;""),IF(OR($F11&lt;&gt;$G11,PrSettings!$M$4="●"),(($F11-$G11)=(HM11-HN11))*1,0),"")</f>
        <v/>
      </c>
      <c r="HR11" s="606" t="str">
        <f t="shared" si="76"/>
        <v/>
      </c>
      <c r="HS11" s="606" t="str">
        <f>IF(HP11&lt;&gt;"",IF(ABS($F11-$G11)&gt;=PrSettings!$M$7,(ABS($F11-$G11-HM11+HN11)&lt;=1)*1,IF(AND(HP11,$F11=$G11,$F11&gt;=PrSettings!$M$6),(ABS(HM11-$F11)&lt;=1)*1,IF(AND(HP11,$F11+$G11&gt;=PrSettings!$M$8),(ABS(HM11-$F11)+ABS(HN11-$G11)&lt;=1)*1,""))),"")</f>
        <v/>
      </c>
      <c r="HT11" s="619"/>
      <c r="HV11" s="605">
        <f t="shared" si="17"/>
        <v>26</v>
      </c>
      <c r="HW11" s="646" t="str">
        <f>GrpA!$B$9</f>
        <v>Norwegen</v>
      </c>
      <c r="HX11" s="606">
        <f t="shared" si="77"/>
        <v>24</v>
      </c>
      <c r="HY11" s="646" t="str">
        <f>GrpA!$D$9</f>
        <v>Island</v>
      </c>
      <c r="HZ11" s="643"/>
      <c r="IA11" s="643"/>
      <c r="IB11" s="616"/>
      <c r="IC11" s="606" t="str">
        <f t="shared" si="78"/>
        <v/>
      </c>
      <c r="ID11" s="606" t="str">
        <f>IF((IC11&lt;&gt;""),IF(OR($F11&lt;&gt;$G11,PrSettings!$M$4="●"),(($F11-$G11)=(HZ11-IA11))*1,0),"")</f>
        <v/>
      </c>
      <c r="IE11" s="606" t="str">
        <f t="shared" si="79"/>
        <v/>
      </c>
      <c r="IF11" s="606" t="str">
        <f>IF(IC11&lt;&gt;"",IF(ABS($F11-$G11)&gt;=PrSettings!$M$7,(ABS($F11-$G11-HZ11+IA11)&lt;=1)*1,IF(AND(IC11,$F11=$G11,$F11&gt;=PrSettings!$M$6),(ABS(HZ11-$F11)&lt;=1)*1,IF(AND(IC11,$F11+$G11&gt;=PrSettings!$M$8),(ABS(HZ11-$F11)+ABS(IA11-$G11)&lt;=1)*1,""))),"")</f>
        <v/>
      </c>
      <c r="IG11" s="619"/>
      <c r="II11" s="605">
        <f t="shared" si="18"/>
        <v>26</v>
      </c>
      <c r="IJ11" s="646" t="str">
        <f>GrpA!$B$9</f>
        <v>Norwegen</v>
      </c>
      <c r="IK11" s="606">
        <f t="shared" si="80"/>
        <v>24</v>
      </c>
      <c r="IL11" s="646" t="str">
        <f>GrpA!$D$9</f>
        <v>Island</v>
      </c>
      <c r="IM11" s="643"/>
      <c r="IN11" s="643"/>
      <c r="IO11" s="616"/>
      <c r="IP11" s="606" t="str">
        <f t="shared" si="81"/>
        <v/>
      </c>
      <c r="IQ11" s="606" t="str">
        <f>IF((IP11&lt;&gt;""),IF(OR($F11&lt;&gt;$G11,PrSettings!$M$4="●"),(($F11-$G11)=(IM11-IN11))*1,0),"")</f>
        <v/>
      </c>
      <c r="IR11" s="606" t="str">
        <f t="shared" si="82"/>
        <v/>
      </c>
      <c r="IS11" s="606" t="str">
        <f>IF(IP11&lt;&gt;"",IF(ABS($F11-$G11)&gt;=PrSettings!$M$7,(ABS($F11-$G11-IM11+IN11)&lt;=1)*1,IF(AND(IP11,$F11=$G11,$F11&gt;=PrSettings!$M$6),(ABS(IM11-$F11)&lt;=1)*1,IF(AND(IP11,$F11+$G11&gt;=PrSettings!$M$8),(ABS(IM11-$F11)+ABS(IN11-$G11)&lt;=1)*1,""))),"")</f>
        <v/>
      </c>
      <c r="IT11" s="619"/>
      <c r="IV11" s="605">
        <f t="shared" si="19"/>
        <v>26</v>
      </c>
      <c r="IW11" s="646" t="str">
        <f>GrpA!$B$9</f>
        <v>Norwegen</v>
      </c>
      <c r="IX11" s="606">
        <f t="shared" si="83"/>
        <v>24</v>
      </c>
      <c r="IY11" s="646" t="str">
        <f>GrpA!$D$9</f>
        <v>Island</v>
      </c>
      <c r="IZ11" s="643"/>
      <c r="JA11" s="643"/>
      <c r="JB11" s="616"/>
      <c r="JC11" s="606" t="str">
        <f t="shared" si="84"/>
        <v/>
      </c>
      <c r="JD11" s="606" t="str">
        <f>IF((JC11&lt;&gt;""),IF(OR($F11&lt;&gt;$G11,PrSettings!$M$4="●"),(($F11-$G11)=(IZ11-JA11))*1,0),"")</f>
        <v/>
      </c>
      <c r="JE11" s="606" t="str">
        <f t="shared" si="85"/>
        <v/>
      </c>
      <c r="JF11" s="606" t="str">
        <f>IF(JC11&lt;&gt;"",IF(ABS($F11-$G11)&gt;=PrSettings!$M$7,(ABS($F11-$G11-IZ11+JA11)&lt;=1)*1,IF(AND(JC11,$F11=$G11,$F11&gt;=PrSettings!$M$6),(ABS(IZ11-$F11)&lt;=1)*1,IF(AND(JC11,$F11+$G11&gt;=PrSettings!$M$8),(ABS(IZ11-$F11)+ABS(JA11-$G11)&lt;=1)*1,""))),"")</f>
        <v/>
      </c>
      <c r="JG11" s="619"/>
      <c r="JI11" s="605">
        <f t="shared" si="20"/>
        <v>26</v>
      </c>
      <c r="JJ11" s="646" t="str">
        <f>GrpA!$B$9</f>
        <v>Norwegen</v>
      </c>
      <c r="JK11" s="606">
        <f t="shared" si="86"/>
        <v>24</v>
      </c>
      <c r="JL11" s="646" t="str">
        <f>GrpA!$D$9</f>
        <v>Island</v>
      </c>
      <c r="JM11" s="643"/>
      <c r="JN11" s="643"/>
      <c r="JO11" s="616"/>
      <c r="JP11" s="606" t="str">
        <f t="shared" si="87"/>
        <v/>
      </c>
      <c r="JQ11" s="606" t="str">
        <f>IF((JP11&lt;&gt;""),IF(OR($F11&lt;&gt;$G11,PrSettings!$M$4="●"),(($F11-$G11)=(JM11-JN11))*1,0),"")</f>
        <v/>
      </c>
      <c r="JR11" s="606" t="str">
        <f t="shared" si="88"/>
        <v/>
      </c>
      <c r="JS11" s="606" t="str">
        <f>IF(JP11&lt;&gt;"",IF(ABS($F11-$G11)&gt;=PrSettings!$M$7,(ABS($F11-$G11-JM11+JN11)&lt;=1)*1,IF(AND(JP11,$F11=$G11,$F11&gt;=PrSettings!$M$6),(ABS(JM11-$F11)&lt;=1)*1,IF(AND(JP11,$F11+$G11&gt;=PrSettings!$M$8),(ABS(JM11-$F11)+ABS(JN11-$G11)&lt;=1)*1,""))),"")</f>
        <v/>
      </c>
      <c r="JT11" s="619"/>
      <c r="JV11" s="605">
        <f t="shared" si="21"/>
        <v>26</v>
      </c>
      <c r="JW11" s="646" t="str">
        <f>GrpA!$B$9</f>
        <v>Norwegen</v>
      </c>
      <c r="JX11" s="606">
        <f t="shared" si="89"/>
        <v>24</v>
      </c>
      <c r="JY11" s="646" t="str">
        <f>GrpA!$D$9</f>
        <v>Island</v>
      </c>
      <c r="JZ11" s="643"/>
      <c r="KA11" s="643"/>
      <c r="KB11" s="616"/>
      <c r="KC11" s="606" t="str">
        <f t="shared" si="90"/>
        <v/>
      </c>
      <c r="KD11" s="606" t="str">
        <f>IF((KC11&lt;&gt;""),IF(OR($F11&lt;&gt;$G11,PrSettings!$M$4="●"),(($F11-$G11)=(JZ11-KA11))*1,0),"")</f>
        <v/>
      </c>
      <c r="KE11" s="606" t="str">
        <f t="shared" si="91"/>
        <v/>
      </c>
      <c r="KF11" s="606" t="str">
        <f>IF(KC11&lt;&gt;"",IF(ABS($F11-$G11)&gt;=PrSettings!$M$7,(ABS($F11-$G11-JZ11+KA11)&lt;=1)*1,IF(AND(KC11,$F11=$G11,$F11&gt;=PrSettings!$M$6),(ABS(JZ11-$F11)&lt;=1)*1,IF(AND(KC11,$F11+$G11&gt;=PrSettings!$M$8),(ABS(JZ11-$F11)+ABS(KA11-$G11)&lt;=1)*1,""))),"")</f>
        <v/>
      </c>
      <c r="KG11" s="619"/>
      <c r="KI11" s="605">
        <f t="shared" si="22"/>
        <v>26</v>
      </c>
      <c r="KJ11" s="646" t="str">
        <f>GrpA!$B$9</f>
        <v>Norwegen</v>
      </c>
      <c r="KK11" s="606">
        <f t="shared" si="92"/>
        <v>24</v>
      </c>
      <c r="KL11" s="646" t="str">
        <f>GrpA!$D$9</f>
        <v>Island</v>
      </c>
      <c r="KM11" s="643"/>
      <c r="KN11" s="643"/>
      <c r="KO11" s="616"/>
      <c r="KP11" s="606" t="str">
        <f t="shared" si="93"/>
        <v/>
      </c>
      <c r="KQ11" s="606" t="str">
        <f>IF((KP11&lt;&gt;""),IF(OR($F11&lt;&gt;$G11,PrSettings!$M$4="●"),(($F11-$G11)=(KM11-KN11))*1,0),"")</f>
        <v/>
      </c>
      <c r="KR11" s="606" t="str">
        <f t="shared" si="94"/>
        <v/>
      </c>
      <c r="KS11" s="606" t="str">
        <f>IF(KP11&lt;&gt;"",IF(ABS($F11-$G11)&gt;=PrSettings!$M$7,(ABS($F11-$G11-KM11+KN11)&lt;=1)*1,IF(AND(KP11,$F11=$G11,$F11&gt;=PrSettings!$M$6),(ABS(KM11-$F11)&lt;=1)*1,IF(AND(KP11,$F11+$G11&gt;=PrSettings!$M$8),(ABS(KM11-$F11)+ABS(KN11-$G11)&lt;=1)*1,""))),"")</f>
        <v/>
      </c>
      <c r="KT11" s="619"/>
      <c r="KV11" s="605">
        <f t="shared" si="23"/>
        <v>26</v>
      </c>
      <c r="KW11" s="646" t="str">
        <f>GrpA!$B$9</f>
        <v>Norwegen</v>
      </c>
      <c r="KX11" s="606">
        <f t="shared" si="95"/>
        <v>24</v>
      </c>
      <c r="KY11" s="646" t="str">
        <f>GrpA!$D$9</f>
        <v>Island</v>
      </c>
      <c r="KZ11" s="643"/>
      <c r="LA11" s="643"/>
      <c r="LB11" s="616"/>
      <c r="LC11" s="606" t="str">
        <f t="shared" si="96"/>
        <v/>
      </c>
      <c r="LD11" s="606" t="str">
        <f>IF((LC11&lt;&gt;""),IF(OR($F11&lt;&gt;$G11,PrSettings!$M$4="●"),(($F11-$G11)=(KZ11-LA11))*1,0),"")</f>
        <v/>
      </c>
      <c r="LE11" s="606" t="str">
        <f t="shared" si="97"/>
        <v/>
      </c>
      <c r="LF11" s="606" t="str">
        <f>IF(LC11&lt;&gt;"",IF(ABS($F11-$G11)&gt;=PrSettings!$M$7,(ABS($F11-$G11-KZ11+LA11)&lt;=1)*1,IF(AND(LC11,$F11=$G11,$F11&gt;=PrSettings!$M$6),(ABS(KZ11-$F11)&lt;=1)*1,IF(AND(LC11,$F11+$G11&gt;=PrSettings!$M$8),(ABS(KZ11-$F11)+ABS(LA11-$G11)&lt;=1)*1,""))),"")</f>
        <v/>
      </c>
      <c r="LG11" s="619"/>
      <c r="LI11" s="605">
        <f t="shared" si="24"/>
        <v>26</v>
      </c>
      <c r="LJ11" s="646" t="str">
        <f>GrpA!$B$9</f>
        <v>Norwegen</v>
      </c>
      <c r="LK11" s="606">
        <f t="shared" si="98"/>
        <v>24</v>
      </c>
      <c r="LL11" s="646" t="str">
        <f>GrpA!$D$9</f>
        <v>Island</v>
      </c>
      <c r="LM11" s="643"/>
      <c r="LN11" s="643"/>
      <c r="LO11" s="616"/>
      <c r="LP11" s="606" t="str">
        <f t="shared" si="99"/>
        <v/>
      </c>
      <c r="LQ11" s="606" t="str">
        <f>IF((LP11&lt;&gt;""),IF(OR($F11&lt;&gt;$G11,PrSettings!$M$4="●"),(($F11-$G11)=(LM11-LN11))*1,0),"")</f>
        <v/>
      </c>
      <c r="LR11" s="606" t="str">
        <f t="shared" si="100"/>
        <v/>
      </c>
      <c r="LS11" s="606" t="str">
        <f>IF(LP11&lt;&gt;"",IF(ABS($F11-$G11)&gt;=PrSettings!$M$7,(ABS($F11-$G11-LM11+LN11)&lt;=1)*1,IF(AND(LP11,$F11=$G11,$F11&gt;=PrSettings!$M$6),(ABS(LM11-$F11)&lt;=1)*1,IF(AND(LP11,$F11+$G11&gt;=PrSettings!$M$8),(ABS(LM11-$F11)+ABS(LN11-$G11)&lt;=1)*1,""))),"")</f>
        <v/>
      </c>
      <c r="LT11" s="619"/>
      <c r="LV11" s="605">
        <f t="shared" si="25"/>
        <v>26</v>
      </c>
      <c r="LW11" s="646" t="str">
        <f>GrpA!$B$9</f>
        <v>Norwegen</v>
      </c>
      <c r="LX11" s="606">
        <f t="shared" si="101"/>
        <v>24</v>
      </c>
      <c r="LY11" s="646" t="str">
        <f>GrpA!$D$9</f>
        <v>Island</v>
      </c>
      <c r="LZ11" s="643"/>
      <c r="MA11" s="643"/>
      <c r="MB11" s="616"/>
      <c r="MC11" s="606" t="str">
        <f t="shared" si="102"/>
        <v/>
      </c>
      <c r="MD11" s="606" t="str">
        <f>IF((MC11&lt;&gt;""),IF(OR($F11&lt;&gt;$G11,PrSettings!$M$4="●"),(($F11-$G11)=(LZ11-MA11))*1,0),"")</f>
        <v/>
      </c>
      <c r="ME11" s="606" t="str">
        <f t="shared" si="103"/>
        <v/>
      </c>
      <c r="MF11" s="606" t="str">
        <f>IF(MC11&lt;&gt;"",IF(ABS($F11-$G11)&gt;=PrSettings!$M$7,(ABS($F11-$G11-LZ11+MA11)&lt;=1)*1,IF(AND(MC11,$F11=$G11,$F11&gt;=PrSettings!$M$6),(ABS(LZ11-$F11)&lt;=1)*1,IF(AND(MC11,$F11+$G11&gt;=PrSettings!$M$8),(ABS(LZ11-$F11)+ABS(MA11-$G11)&lt;=1)*1,""))),"")</f>
        <v/>
      </c>
      <c r="MG11" s="619"/>
    </row>
    <row r="12" spans="2:345" ht="24" customHeight="1" x14ac:dyDescent="0.25">
      <c r="B12" s="602" t="str">
        <f>Sprache!$E$93&amp;" B"</f>
        <v>Gruppe B</v>
      </c>
      <c r="C12" s="647"/>
      <c r="D12" s="603"/>
      <c r="E12" s="647"/>
      <c r="F12" s="651"/>
      <c r="G12" s="652"/>
      <c r="I12" s="602" t="str">
        <f t="shared" si="0"/>
        <v>Gruppe B</v>
      </c>
      <c r="J12" s="647"/>
      <c r="K12" s="603"/>
      <c r="L12" s="647"/>
      <c r="M12" s="608"/>
      <c r="N12" s="608"/>
      <c r="O12" s="608"/>
      <c r="P12" s="608"/>
      <c r="Q12" s="608"/>
      <c r="R12" s="608"/>
      <c r="S12" s="608"/>
      <c r="T12" s="609"/>
      <c r="V12" s="602" t="str">
        <f t="shared" si="1"/>
        <v>Gruppe B</v>
      </c>
      <c r="W12" s="647"/>
      <c r="X12" s="603"/>
      <c r="Y12" s="647"/>
      <c r="Z12" s="608"/>
      <c r="AA12" s="608"/>
      <c r="AB12" s="608"/>
      <c r="AC12" s="608"/>
      <c r="AD12" s="608"/>
      <c r="AE12" s="608"/>
      <c r="AF12" s="608"/>
      <c r="AG12" s="609"/>
      <c r="AI12" s="602" t="str">
        <f t="shared" si="2"/>
        <v>Gruppe B</v>
      </c>
      <c r="AJ12" s="647"/>
      <c r="AK12" s="603"/>
      <c r="AL12" s="647"/>
      <c r="AM12" s="608"/>
      <c r="AN12" s="608"/>
      <c r="AO12" s="608"/>
      <c r="AP12" s="608"/>
      <c r="AQ12" s="608"/>
      <c r="AR12" s="608"/>
      <c r="AS12" s="608"/>
      <c r="AT12" s="609"/>
      <c r="AV12" s="602" t="str">
        <f t="shared" si="3"/>
        <v>Gruppe B</v>
      </c>
      <c r="AW12" s="647"/>
      <c r="AX12" s="603"/>
      <c r="AY12" s="647"/>
      <c r="AZ12" s="608"/>
      <c r="BA12" s="608"/>
      <c r="BB12" s="608"/>
      <c r="BC12" s="608"/>
      <c r="BD12" s="608"/>
      <c r="BE12" s="608"/>
      <c r="BF12" s="608"/>
      <c r="BG12" s="609"/>
      <c r="BI12" s="602" t="str">
        <f t="shared" si="4"/>
        <v>Gruppe B</v>
      </c>
      <c r="BJ12" s="647"/>
      <c r="BK12" s="603"/>
      <c r="BL12" s="647"/>
      <c r="BM12" s="608"/>
      <c r="BN12" s="608"/>
      <c r="BO12" s="608"/>
      <c r="BP12" s="608"/>
      <c r="BQ12" s="608"/>
      <c r="BR12" s="608"/>
      <c r="BS12" s="608"/>
      <c r="BT12" s="609"/>
      <c r="BV12" s="602" t="str">
        <f t="shared" si="5"/>
        <v>Gruppe B</v>
      </c>
      <c r="BW12" s="647"/>
      <c r="BX12" s="603"/>
      <c r="BY12" s="647"/>
      <c r="BZ12" s="608"/>
      <c r="CA12" s="608"/>
      <c r="CB12" s="608"/>
      <c r="CC12" s="608"/>
      <c r="CD12" s="608"/>
      <c r="CE12" s="608"/>
      <c r="CF12" s="608"/>
      <c r="CG12" s="609"/>
      <c r="CI12" s="602" t="str">
        <f t="shared" si="6"/>
        <v>Gruppe B</v>
      </c>
      <c r="CJ12" s="647"/>
      <c r="CK12" s="603"/>
      <c r="CL12" s="647"/>
      <c r="CM12" s="608"/>
      <c r="CN12" s="608"/>
      <c r="CO12" s="608"/>
      <c r="CP12" s="608"/>
      <c r="CQ12" s="608"/>
      <c r="CR12" s="608"/>
      <c r="CS12" s="608"/>
      <c r="CT12" s="609"/>
      <c r="CV12" s="602" t="str">
        <f t="shared" si="7"/>
        <v>Gruppe B</v>
      </c>
      <c r="CW12" s="647"/>
      <c r="CX12" s="603"/>
      <c r="CY12" s="647"/>
      <c r="CZ12" s="608"/>
      <c r="DA12" s="608"/>
      <c r="DB12" s="608"/>
      <c r="DC12" s="608"/>
      <c r="DD12" s="608"/>
      <c r="DE12" s="608"/>
      <c r="DF12" s="608"/>
      <c r="DG12" s="609"/>
      <c r="DI12" s="602" t="str">
        <f t="shared" si="8"/>
        <v>Gruppe B</v>
      </c>
      <c r="DJ12" s="647"/>
      <c r="DK12" s="603"/>
      <c r="DL12" s="647"/>
      <c r="DM12" s="608"/>
      <c r="DN12" s="608"/>
      <c r="DO12" s="608"/>
      <c r="DP12" s="608"/>
      <c r="DQ12" s="608"/>
      <c r="DR12" s="608"/>
      <c r="DS12" s="608"/>
      <c r="DT12" s="609"/>
      <c r="DV12" s="602" t="str">
        <f t="shared" si="9"/>
        <v>Gruppe B</v>
      </c>
      <c r="DW12" s="647"/>
      <c r="DX12" s="603"/>
      <c r="DY12" s="647"/>
      <c r="DZ12" s="608"/>
      <c r="EA12" s="608"/>
      <c r="EB12" s="608"/>
      <c r="EC12" s="608"/>
      <c r="ED12" s="608"/>
      <c r="EE12" s="608"/>
      <c r="EF12" s="608"/>
      <c r="EG12" s="609"/>
      <c r="EI12" s="602" t="str">
        <f t="shared" si="10"/>
        <v>Gruppe B</v>
      </c>
      <c r="EJ12" s="647"/>
      <c r="EK12" s="603"/>
      <c r="EL12" s="647"/>
      <c r="EM12" s="608"/>
      <c r="EN12" s="608"/>
      <c r="EO12" s="608"/>
      <c r="EP12" s="608"/>
      <c r="EQ12" s="608"/>
      <c r="ER12" s="608"/>
      <c r="ES12" s="608"/>
      <c r="ET12" s="609"/>
      <c r="EV12" s="602" t="str">
        <f t="shared" si="11"/>
        <v>Gruppe B</v>
      </c>
      <c r="EW12" s="647"/>
      <c r="EX12" s="603"/>
      <c r="EY12" s="647"/>
      <c r="EZ12" s="608"/>
      <c r="FA12" s="608"/>
      <c r="FB12" s="608"/>
      <c r="FC12" s="608"/>
      <c r="FD12" s="608"/>
      <c r="FE12" s="608"/>
      <c r="FF12" s="608"/>
      <c r="FG12" s="609"/>
      <c r="FI12" s="602" t="str">
        <f t="shared" si="12"/>
        <v>Gruppe B</v>
      </c>
      <c r="FJ12" s="647"/>
      <c r="FK12" s="603"/>
      <c r="FL12" s="647"/>
      <c r="FM12" s="608"/>
      <c r="FN12" s="608"/>
      <c r="FO12" s="608"/>
      <c r="FP12" s="608"/>
      <c r="FQ12" s="608"/>
      <c r="FR12" s="608"/>
      <c r="FS12" s="608"/>
      <c r="FT12" s="609"/>
      <c r="FV12" s="602" t="str">
        <f t="shared" si="13"/>
        <v>Gruppe B</v>
      </c>
      <c r="FW12" s="647"/>
      <c r="FX12" s="603"/>
      <c r="FY12" s="647"/>
      <c r="FZ12" s="608"/>
      <c r="GA12" s="608"/>
      <c r="GB12" s="608"/>
      <c r="GC12" s="608"/>
      <c r="GD12" s="608"/>
      <c r="GE12" s="608"/>
      <c r="GF12" s="608"/>
      <c r="GG12" s="609"/>
      <c r="GI12" s="602" t="str">
        <f t="shared" si="14"/>
        <v>Gruppe B</v>
      </c>
      <c r="GJ12" s="647"/>
      <c r="GK12" s="603"/>
      <c r="GL12" s="647"/>
      <c r="GM12" s="608"/>
      <c r="GN12" s="608"/>
      <c r="GO12" s="608"/>
      <c r="GP12" s="608"/>
      <c r="GQ12" s="608"/>
      <c r="GR12" s="608"/>
      <c r="GS12" s="608"/>
      <c r="GT12" s="609"/>
      <c r="GV12" s="602" t="str">
        <f t="shared" si="15"/>
        <v>Gruppe B</v>
      </c>
      <c r="GW12" s="647"/>
      <c r="GX12" s="603"/>
      <c r="GY12" s="647"/>
      <c r="GZ12" s="608"/>
      <c r="HA12" s="608"/>
      <c r="HB12" s="608"/>
      <c r="HC12" s="608"/>
      <c r="HD12" s="608"/>
      <c r="HE12" s="608"/>
      <c r="HF12" s="608"/>
      <c r="HG12" s="609"/>
      <c r="HI12" s="602" t="str">
        <f t="shared" si="16"/>
        <v>Gruppe B</v>
      </c>
      <c r="HJ12" s="647"/>
      <c r="HK12" s="603"/>
      <c r="HL12" s="647"/>
      <c r="HM12" s="608"/>
      <c r="HN12" s="608"/>
      <c r="HO12" s="608"/>
      <c r="HP12" s="608"/>
      <c r="HQ12" s="608"/>
      <c r="HR12" s="608"/>
      <c r="HS12" s="608"/>
      <c r="HT12" s="609"/>
      <c r="HV12" s="602" t="str">
        <f t="shared" si="17"/>
        <v>Gruppe B</v>
      </c>
      <c r="HW12" s="647"/>
      <c r="HX12" s="603"/>
      <c r="HY12" s="647"/>
      <c r="HZ12" s="608"/>
      <c r="IA12" s="608"/>
      <c r="IB12" s="608"/>
      <c r="IC12" s="608"/>
      <c r="ID12" s="608"/>
      <c r="IE12" s="608"/>
      <c r="IF12" s="608"/>
      <c r="IG12" s="609"/>
      <c r="II12" s="602" t="str">
        <f t="shared" si="18"/>
        <v>Gruppe B</v>
      </c>
      <c r="IJ12" s="647"/>
      <c r="IK12" s="603"/>
      <c r="IL12" s="647"/>
      <c r="IM12" s="608"/>
      <c r="IN12" s="608"/>
      <c r="IO12" s="608"/>
      <c r="IP12" s="608"/>
      <c r="IQ12" s="608"/>
      <c r="IR12" s="608"/>
      <c r="IS12" s="608"/>
      <c r="IT12" s="609"/>
      <c r="IV12" s="602" t="str">
        <f t="shared" si="19"/>
        <v>Gruppe B</v>
      </c>
      <c r="IW12" s="647"/>
      <c r="IX12" s="603"/>
      <c r="IY12" s="647"/>
      <c r="IZ12" s="608"/>
      <c r="JA12" s="608"/>
      <c r="JB12" s="608"/>
      <c r="JC12" s="608"/>
      <c r="JD12" s="608"/>
      <c r="JE12" s="608"/>
      <c r="JF12" s="608"/>
      <c r="JG12" s="609"/>
      <c r="JI12" s="602" t="str">
        <f t="shared" si="20"/>
        <v>Gruppe B</v>
      </c>
      <c r="JJ12" s="647"/>
      <c r="JK12" s="603"/>
      <c r="JL12" s="647"/>
      <c r="JM12" s="608"/>
      <c r="JN12" s="608"/>
      <c r="JO12" s="608"/>
      <c r="JP12" s="608"/>
      <c r="JQ12" s="608"/>
      <c r="JR12" s="608"/>
      <c r="JS12" s="608"/>
      <c r="JT12" s="609"/>
      <c r="JV12" s="602" t="str">
        <f t="shared" si="21"/>
        <v>Gruppe B</v>
      </c>
      <c r="JW12" s="647"/>
      <c r="JX12" s="603"/>
      <c r="JY12" s="647"/>
      <c r="JZ12" s="608"/>
      <c r="KA12" s="608"/>
      <c r="KB12" s="608"/>
      <c r="KC12" s="608"/>
      <c r="KD12" s="608"/>
      <c r="KE12" s="608"/>
      <c r="KF12" s="608"/>
      <c r="KG12" s="609"/>
      <c r="KI12" s="602" t="str">
        <f t="shared" si="22"/>
        <v>Gruppe B</v>
      </c>
      <c r="KJ12" s="647"/>
      <c r="KK12" s="603"/>
      <c r="KL12" s="647"/>
      <c r="KM12" s="608"/>
      <c r="KN12" s="608"/>
      <c r="KO12" s="608"/>
      <c r="KP12" s="608"/>
      <c r="KQ12" s="608"/>
      <c r="KR12" s="608"/>
      <c r="KS12" s="608"/>
      <c r="KT12" s="609"/>
      <c r="KV12" s="602" t="str">
        <f t="shared" si="23"/>
        <v>Gruppe B</v>
      </c>
      <c r="KW12" s="647"/>
      <c r="KX12" s="603"/>
      <c r="KY12" s="647"/>
      <c r="KZ12" s="608"/>
      <c r="LA12" s="608"/>
      <c r="LB12" s="608"/>
      <c r="LC12" s="608"/>
      <c r="LD12" s="608"/>
      <c r="LE12" s="608"/>
      <c r="LF12" s="608"/>
      <c r="LG12" s="609"/>
      <c r="LI12" s="602" t="str">
        <f t="shared" si="24"/>
        <v>Gruppe B</v>
      </c>
      <c r="LJ12" s="647"/>
      <c r="LK12" s="603"/>
      <c r="LL12" s="647"/>
      <c r="LM12" s="608"/>
      <c r="LN12" s="608"/>
      <c r="LO12" s="608"/>
      <c r="LP12" s="608"/>
      <c r="LQ12" s="608"/>
      <c r="LR12" s="608"/>
      <c r="LS12" s="608"/>
      <c r="LT12" s="609"/>
      <c r="LV12" s="602" t="str">
        <f t="shared" si="25"/>
        <v>Gruppe B</v>
      </c>
      <c r="LW12" s="647"/>
      <c r="LX12" s="603"/>
      <c r="LY12" s="647"/>
      <c r="LZ12" s="608"/>
      <c r="MA12" s="608"/>
      <c r="MB12" s="608"/>
      <c r="MC12" s="608"/>
      <c r="MD12" s="608"/>
      <c r="ME12" s="608"/>
      <c r="MF12" s="608"/>
      <c r="MG12" s="609"/>
    </row>
    <row r="13" spans="2:345" x14ac:dyDescent="0.25">
      <c r="B13" s="605">
        <f>INDEX(Groups!$C$7:$C$25,MATCH(C13,Groups!$D$7:$D$25,0))</f>
        <v>1</v>
      </c>
      <c r="C13" s="646" t="str">
        <f>GrpB!$B$4</f>
        <v>Belgien</v>
      </c>
      <c r="D13" s="606">
        <f>INDEX(Groups!$C$7:$C$25,MATCH(E13,Groups!$D$7:$D$25,0))</f>
        <v>2</v>
      </c>
      <c r="E13" s="646" t="str">
        <f>GrpB!$D$4</f>
        <v>Italien</v>
      </c>
      <c r="F13" s="649">
        <f>GrpB!$E$4</f>
        <v>0</v>
      </c>
      <c r="G13" s="650">
        <f>GrpB!$G$4</f>
        <v>1</v>
      </c>
      <c r="I13" s="605">
        <f t="shared" si="0"/>
        <v>1</v>
      </c>
      <c r="J13" s="646" t="str">
        <f>GrpB!$B$4</f>
        <v>Belgien</v>
      </c>
      <c r="K13" s="606">
        <f t="shared" ref="K13:K18" si="104">$D13</f>
        <v>2</v>
      </c>
      <c r="L13" s="646" t="str">
        <f>GrpB!$D$4</f>
        <v>Italien</v>
      </c>
      <c r="M13" s="643"/>
      <c r="N13" s="643"/>
      <c r="O13" s="614"/>
      <c r="P13" s="606" t="str">
        <f t="shared" ref="P13:P18" si="105">IF(($F13&lt;&gt;"")*($G13&lt;&gt;"")*(M13&lt;&gt;"")*(N13&lt;&gt;""),($F13&gt;$G13)*(M13&gt;N13)+($F13=$G13)*(M13=N13)+($F13&lt;$G13)*(M13&lt;N13),"")</f>
        <v/>
      </c>
      <c r="Q13" s="606" t="str">
        <f>IF((P13&lt;&gt;""),IF(OR($F13&lt;&gt;$G13,PrSettings!$M$4="●"),(($F13-$G13)=(M13-N13))*1,0),"")</f>
        <v/>
      </c>
      <c r="R13" s="606" t="str">
        <f t="shared" ref="R13:R18" si="106">IF((P13&lt;&gt;""),($F13=M13)*($G13=N13),"")</f>
        <v/>
      </c>
      <c r="S13" s="606" t="str">
        <f>IF(P13&lt;&gt;"",IF(ABS($F13-$G13)&gt;=PrSettings!$M$7,(ABS($F13-$G13-M13+N13)&lt;=1)*1,IF(AND(P13,$F13=$G13,$F13&gt;=PrSettings!$M$6),(ABS(M13-$F13)&lt;=1)*1,IF(AND(P13,$F13+$G13&gt;=PrSettings!$M$8),(ABS(M13-$F13)+ABS(N13-$G13)&lt;=1)*1,""))),"")</f>
        <v/>
      </c>
      <c r="T13" s="617"/>
      <c r="V13" s="605">
        <f t="shared" si="1"/>
        <v>1</v>
      </c>
      <c r="W13" s="646" t="str">
        <f>GrpB!$B$4</f>
        <v>Belgien</v>
      </c>
      <c r="X13" s="606">
        <f t="shared" ref="X13:X18" si="107">$D13</f>
        <v>2</v>
      </c>
      <c r="Y13" s="646" t="str">
        <f>GrpB!$D$4</f>
        <v>Italien</v>
      </c>
      <c r="Z13" s="643"/>
      <c r="AA13" s="643"/>
      <c r="AB13" s="614"/>
      <c r="AC13" s="606" t="str">
        <f t="shared" ref="AC13:AC18" si="108">IF(($F13&lt;&gt;"")*($G13&lt;&gt;"")*(Z13&lt;&gt;"")*(AA13&lt;&gt;""),($F13&gt;$G13)*(Z13&gt;AA13)+($F13=$G13)*(Z13=AA13)+($F13&lt;$G13)*(Z13&lt;AA13),"")</f>
        <v/>
      </c>
      <c r="AD13" s="606" t="str">
        <f>IF((AC13&lt;&gt;""),IF(OR($F13&lt;&gt;$G13,PrSettings!$M$4="●"),(($F13-$G13)=(Z13-AA13))*1,0),"")</f>
        <v/>
      </c>
      <c r="AE13" s="606" t="str">
        <f t="shared" ref="AE13:AE18" si="109">IF((AC13&lt;&gt;""),($F13=Z13)*($G13=AA13),"")</f>
        <v/>
      </c>
      <c r="AF13" s="606" t="str">
        <f>IF(AC13&lt;&gt;"",IF(ABS($F13-$G13)&gt;=PrSettings!$M$7,(ABS($F13-$G13-Z13+AA13)&lt;=1)*1,IF(AND(AC13,$F13=$G13,$F13&gt;=PrSettings!$M$6),(ABS(Z13-$F13)&lt;=1)*1,IF(AND(AC13,$F13+$G13&gt;=PrSettings!$M$8),(ABS(Z13-$F13)+ABS(AA13-$G13)&lt;=1)*1,""))),"")</f>
        <v/>
      </c>
      <c r="AG13" s="617"/>
      <c r="AI13" s="605">
        <f t="shared" si="2"/>
        <v>1</v>
      </c>
      <c r="AJ13" s="646" t="str">
        <f>GrpB!$B$4</f>
        <v>Belgien</v>
      </c>
      <c r="AK13" s="606">
        <f t="shared" ref="AK13:AK18" si="110">$D13</f>
        <v>2</v>
      </c>
      <c r="AL13" s="646" t="str">
        <f>GrpB!$D$4</f>
        <v>Italien</v>
      </c>
      <c r="AM13" s="643"/>
      <c r="AN13" s="643"/>
      <c r="AO13" s="614"/>
      <c r="AP13" s="606" t="str">
        <f t="shared" ref="AP13:AP18" si="111">IF(($F13&lt;&gt;"")*($G13&lt;&gt;"")*(AM13&lt;&gt;"")*(AN13&lt;&gt;""),($F13&gt;$G13)*(AM13&gt;AN13)+($F13=$G13)*(AM13=AN13)+($F13&lt;$G13)*(AM13&lt;AN13),"")</f>
        <v/>
      </c>
      <c r="AQ13" s="606" t="str">
        <f>IF((AP13&lt;&gt;""),IF(OR($F13&lt;&gt;$G13,PrSettings!$M$4="●"),(($F13-$G13)=(AM13-AN13))*1,0),"")</f>
        <v/>
      </c>
      <c r="AR13" s="606" t="str">
        <f t="shared" ref="AR13:AR18" si="112">IF((AP13&lt;&gt;""),($F13=AM13)*($G13=AN13),"")</f>
        <v/>
      </c>
      <c r="AS13" s="606" t="str">
        <f>IF(AP13&lt;&gt;"",IF(ABS($F13-$G13)&gt;=PrSettings!$M$7,(ABS($F13-$G13-AM13+AN13)&lt;=1)*1,IF(AND(AP13,$F13=$G13,$F13&gt;=PrSettings!$M$6),(ABS(AM13-$F13)&lt;=1)*1,IF(AND(AP13,$F13+$G13&gt;=PrSettings!$M$8),(ABS(AM13-$F13)+ABS(AN13-$G13)&lt;=1)*1,""))),"")</f>
        <v/>
      </c>
      <c r="AT13" s="617"/>
      <c r="AV13" s="605">
        <f t="shared" si="3"/>
        <v>1</v>
      </c>
      <c r="AW13" s="646" t="str">
        <f>GrpB!$B$4</f>
        <v>Belgien</v>
      </c>
      <c r="AX13" s="606">
        <f t="shared" ref="AX13:AX18" si="113">$D13</f>
        <v>2</v>
      </c>
      <c r="AY13" s="646" t="str">
        <f>GrpB!$D$4</f>
        <v>Italien</v>
      </c>
      <c r="AZ13" s="643"/>
      <c r="BA13" s="643"/>
      <c r="BB13" s="614"/>
      <c r="BC13" s="606" t="str">
        <f t="shared" ref="BC13:BC18" si="114">IF(($F13&lt;&gt;"")*($G13&lt;&gt;"")*(AZ13&lt;&gt;"")*(BA13&lt;&gt;""),($F13&gt;$G13)*(AZ13&gt;BA13)+($F13=$G13)*(AZ13=BA13)+($F13&lt;$G13)*(AZ13&lt;BA13),"")</f>
        <v/>
      </c>
      <c r="BD13" s="606" t="str">
        <f>IF((BC13&lt;&gt;""),IF(OR($F13&lt;&gt;$G13,PrSettings!$M$4="●"),(($F13-$G13)=(AZ13-BA13))*1,0),"")</f>
        <v/>
      </c>
      <c r="BE13" s="606" t="str">
        <f t="shared" ref="BE13:BE18" si="115">IF((BC13&lt;&gt;""),($F13=AZ13)*($G13=BA13),"")</f>
        <v/>
      </c>
      <c r="BF13" s="606" t="str">
        <f>IF(BC13&lt;&gt;"",IF(ABS($F13-$G13)&gt;=PrSettings!$M$7,(ABS($F13-$G13-AZ13+BA13)&lt;=1)*1,IF(AND(BC13,$F13=$G13,$F13&gt;=PrSettings!$M$6),(ABS(AZ13-$F13)&lt;=1)*1,IF(AND(BC13,$F13+$G13&gt;=PrSettings!$M$8),(ABS(AZ13-$F13)+ABS(BA13-$G13)&lt;=1)*1,""))),"")</f>
        <v/>
      </c>
      <c r="BG13" s="617"/>
      <c r="BI13" s="605">
        <f t="shared" si="4"/>
        <v>1</v>
      </c>
      <c r="BJ13" s="646" t="str">
        <f>GrpB!$B$4</f>
        <v>Belgien</v>
      </c>
      <c r="BK13" s="606">
        <f t="shared" ref="BK13:BK18" si="116">$D13</f>
        <v>2</v>
      </c>
      <c r="BL13" s="646" t="str">
        <f>GrpB!$D$4</f>
        <v>Italien</v>
      </c>
      <c r="BM13" s="643"/>
      <c r="BN13" s="643"/>
      <c r="BO13" s="614"/>
      <c r="BP13" s="606" t="str">
        <f t="shared" ref="BP13:BP18" si="117">IF(($F13&lt;&gt;"")*($G13&lt;&gt;"")*(BM13&lt;&gt;"")*(BN13&lt;&gt;""),($F13&gt;$G13)*(BM13&gt;BN13)+($F13=$G13)*(BM13=BN13)+($F13&lt;$G13)*(BM13&lt;BN13),"")</f>
        <v/>
      </c>
      <c r="BQ13" s="606" t="str">
        <f>IF((BP13&lt;&gt;""),IF(OR($F13&lt;&gt;$G13,PrSettings!$M$4="●"),(($F13-$G13)=(BM13-BN13))*1,0),"")</f>
        <v/>
      </c>
      <c r="BR13" s="606" t="str">
        <f t="shared" ref="BR13:BR18" si="118">IF((BP13&lt;&gt;""),($F13=BM13)*($G13=BN13),"")</f>
        <v/>
      </c>
      <c r="BS13" s="606" t="str">
        <f>IF(BP13&lt;&gt;"",IF(ABS($F13-$G13)&gt;=PrSettings!$M$7,(ABS($F13-$G13-BM13+BN13)&lt;=1)*1,IF(AND(BP13,$F13=$G13,$F13&gt;=PrSettings!$M$6),(ABS(BM13-$F13)&lt;=1)*1,IF(AND(BP13,$F13+$G13&gt;=PrSettings!$M$8),(ABS(BM13-$F13)+ABS(BN13-$G13)&lt;=1)*1,""))),"")</f>
        <v/>
      </c>
      <c r="BT13" s="617"/>
      <c r="BV13" s="605">
        <f t="shared" si="5"/>
        <v>1</v>
      </c>
      <c r="BW13" s="646" t="str">
        <f>GrpB!$B$4</f>
        <v>Belgien</v>
      </c>
      <c r="BX13" s="606">
        <f t="shared" ref="BX13:BX18" si="119">$D13</f>
        <v>2</v>
      </c>
      <c r="BY13" s="646" t="str">
        <f>GrpB!$D$4</f>
        <v>Italien</v>
      </c>
      <c r="BZ13" s="643"/>
      <c r="CA13" s="643"/>
      <c r="CB13" s="614"/>
      <c r="CC13" s="606" t="str">
        <f t="shared" ref="CC13:CC18" si="120">IF(($F13&lt;&gt;"")*($G13&lt;&gt;"")*(BZ13&lt;&gt;"")*(CA13&lt;&gt;""),($F13&gt;$G13)*(BZ13&gt;CA13)+($F13=$G13)*(BZ13=CA13)+($F13&lt;$G13)*(BZ13&lt;CA13),"")</f>
        <v/>
      </c>
      <c r="CD13" s="606" t="str">
        <f>IF((CC13&lt;&gt;""),IF(OR($F13&lt;&gt;$G13,PrSettings!$M$4="●"),(($F13-$G13)=(BZ13-CA13))*1,0),"")</f>
        <v/>
      </c>
      <c r="CE13" s="606" t="str">
        <f t="shared" ref="CE13:CE18" si="121">IF((CC13&lt;&gt;""),($F13=BZ13)*($G13=CA13),"")</f>
        <v/>
      </c>
      <c r="CF13" s="606" t="str">
        <f>IF(CC13&lt;&gt;"",IF(ABS($F13-$G13)&gt;=PrSettings!$M$7,(ABS($F13-$G13-BZ13+CA13)&lt;=1)*1,IF(AND(CC13,$F13=$G13,$F13&gt;=PrSettings!$M$6),(ABS(BZ13-$F13)&lt;=1)*1,IF(AND(CC13,$F13+$G13&gt;=PrSettings!$M$8),(ABS(BZ13-$F13)+ABS(CA13-$G13)&lt;=1)*1,""))),"")</f>
        <v/>
      </c>
      <c r="CG13" s="617"/>
      <c r="CI13" s="605">
        <f t="shared" si="6"/>
        <v>1</v>
      </c>
      <c r="CJ13" s="646" t="str">
        <f>GrpB!$B$4</f>
        <v>Belgien</v>
      </c>
      <c r="CK13" s="606">
        <f t="shared" ref="CK13:CK18" si="122">$D13</f>
        <v>2</v>
      </c>
      <c r="CL13" s="646" t="str">
        <f>GrpB!$D$4</f>
        <v>Italien</v>
      </c>
      <c r="CM13" s="643"/>
      <c r="CN13" s="643"/>
      <c r="CO13" s="614"/>
      <c r="CP13" s="606" t="str">
        <f t="shared" ref="CP13:CP18" si="123">IF(($F13&lt;&gt;"")*($G13&lt;&gt;"")*(CM13&lt;&gt;"")*(CN13&lt;&gt;""),($F13&gt;$G13)*(CM13&gt;CN13)+($F13=$G13)*(CM13=CN13)+($F13&lt;$G13)*(CM13&lt;CN13),"")</f>
        <v/>
      </c>
      <c r="CQ13" s="606" t="str">
        <f>IF((CP13&lt;&gt;""),IF(OR($F13&lt;&gt;$G13,PrSettings!$M$4="●"),(($F13-$G13)=(CM13-CN13))*1,0),"")</f>
        <v/>
      </c>
      <c r="CR13" s="606" t="str">
        <f t="shared" ref="CR13:CR18" si="124">IF((CP13&lt;&gt;""),($F13=CM13)*($G13=CN13),"")</f>
        <v/>
      </c>
      <c r="CS13" s="606" t="str">
        <f>IF(CP13&lt;&gt;"",IF(ABS($F13-$G13)&gt;=PrSettings!$M$7,(ABS($F13-$G13-CM13+CN13)&lt;=1)*1,IF(AND(CP13,$F13=$G13,$F13&gt;=PrSettings!$M$6),(ABS(CM13-$F13)&lt;=1)*1,IF(AND(CP13,$F13+$G13&gt;=PrSettings!$M$8),(ABS(CM13-$F13)+ABS(CN13-$G13)&lt;=1)*1,""))),"")</f>
        <v/>
      </c>
      <c r="CT13" s="617"/>
      <c r="CV13" s="605">
        <f t="shared" si="7"/>
        <v>1</v>
      </c>
      <c r="CW13" s="646" t="str">
        <f>GrpB!$B$4</f>
        <v>Belgien</v>
      </c>
      <c r="CX13" s="606">
        <f t="shared" ref="CX13:CX18" si="125">$D13</f>
        <v>2</v>
      </c>
      <c r="CY13" s="646" t="str">
        <f>GrpB!$D$4</f>
        <v>Italien</v>
      </c>
      <c r="CZ13" s="643"/>
      <c r="DA13" s="643"/>
      <c r="DB13" s="614"/>
      <c r="DC13" s="606" t="str">
        <f t="shared" ref="DC13:DC18" si="126">IF(($F13&lt;&gt;"")*($G13&lt;&gt;"")*(CZ13&lt;&gt;"")*(DA13&lt;&gt;""),($F13&gt;$G13)*(CZ13&gt;DA13)+($F13=$G13)*(CZ13=DA13)+($F13&lt;$G13)*(CZ13&lt;DA13),"")</f>
        <v/>
      </c>
      <c r="DD13" s="606" t="str">
        <f>IF((DC13&lt;&gt;""),IF(OR($F13&lt;&gt;$G13,PrSettings!$M$4="●"),(($F13-$G13)=(CZ13-DA13))*1,0),"")</f>
        <v/>
      </c>
      <c r="DE13" s="606" t="str">
        <f t="shared" ref="DE13:DE18" si="127">IF((DC13&lt;&gt;""),($F13=CZ13)*($G13=DA13),"")</f>
        <v/>
      </c>
      <c r="DF13" s="606" t="str">
        <f>IF(DC13&lt;&gt;"",IF(ABS($F13-$G13)&gt;=PrSettings!$M$7,(ABS($F13-$G13-CZ13+DA13)&lt;=1)*1,IF(AND(DC13,$F13=$G13,$F13&gt;=PrSettings!$M$6),(ABS(CZ13-$F13)&lt;=1)*1,IF(AND(DC13,$F13+$G13&gt;=PrSettings!$M$8),(ABS(CZ13-$F13)+ABS(DA13-$G13)&lt;=1)*1,""))),"")</f>
        <v/>
      </c>
      <c r="DG13" s="617"/>
      <c r="DI13" s="605">
        <f t="shared" si="8"/>
        <v>1</v>
      </c>
      <c r="DJ13" s="646" t="str">
        <f>GrpB!$B$4</f>
        <v>Belgien</v>
      </c>
      <c r="DK13" s="606">
        <f t="shared" ref="DK13:DK18" si="128">$D13</f>
        <v>2</v>
      </c>
      <c r="DL13" s="646" t="str">
        <f>GrpB!$D$4</f>
        <v>Italien</v>
      </c>
      <c r="DM13" s="643"/>
      <c r="DN13" s="643"/>
      <c r="DO13" s="614"/>
      <c r="DP13" s="606" t="str">
        <f t="shared" ref="DP13:DP18" si="129">IF(($F13&lt;&gt;"")*($G13&lt;&gt;"")*(DM13&lt;&gt;"")*(DN13&lt;&gt;""),($F13&gt;$G13)*(DM13&gt;DN13)+($F13=$G13)*(DM13=DN13)+($F13&lt;$G13)*(DM13&lt;DN13),"")</f>
        <v/>
      </c>
      <c r="DQ13" s="606" t="str">
        <f>IF((DP13&lt;&gt;""),IF(OR($F13&lt;&gt;$G13,PrSettings!$M$4="●"),(($F13-$G13)=(DM13-DN13))*1,0),"")</f>
        <v/>
      </c>
      <c r="DR13" s="606" t="str">
        <f t="shared" ref="DR13:DR18" si="130">IF((DP13&lt;&gt;""),($F13=DM13)*($G13=DN13),"")</f>
        <v/>
      </c>
      <c r="DS13" s="606" t="str">
        <f>IF(DP13&lt;&gt;"",IF(ABS($F13-$G13)&gt;=PrSettings!$M$7,(ABS($F13-$G13-DM13+DN13)&lt;=1)*1,IF(AND(DP13,$F13=$G13,$F13&gt;=PrSettings!$M$6),(ABS(DM13-$F13)&lt;=1)*1,IF(AND(DP13,$F13+$G13&gt;=PrSettings!$M$8),(ABS(DM13-$F13)+ABS(DN13-$G13)&lt;=1)*1,""))),"")</f>
        <v/>
      </c>
      <c r="DT13" s="617"/>
      <c r="DV13" s="605">
        <f t="shared" si="9"/>
        <v>1</v>
      </c>
      <c r="DW13" s="646" t="str">
        <f>GrpB!$B$4</f>
        <v>Belgien</v>
      </c>
      <c r="DX13" s="606">
        <f t="shared" ref="DX13:DX18" si="131">$D13</f>
        <v>2</v>
      </c>
      <c r="DY13" s="646" t="str">
        <f>GrpB!$D$4</f>
        <v>Italien</v>
      </c>
      <c r="DZ13" s="643"/>
      <c r="EA13" s="643"/>
      <c r="EB13" s="614"/>
      <c r="EC13" s="606" t="str">
        <f t="shared" ref="EC13:EC18" si="132">IF(($F13&lt;&gt;"")*($G13&lt;&gt;"")*(DZ13&lt;&gt;"")*(EA13&lt;&gt;""),($F13&gt;$G13)*(DZ13&gt;EA13)+($F13=$G13)*(DZ13=EA13)+($F13&lt;$G13)*(DZ13&lt;EA13),"")</f>
        <v/>
      </c>
      <c r="ED13" s="606" t="str">
        <f>IF((EC13&lt;&gt;""),IF(OR($F13&lt;&gt;$G13,PrSettings!$M$4="●"),(($F13-$G13)=(DZ13-EA13))*1,0),"")</f>
        <v/>
      </c>
      <c r="EE13" s="606" t="str">
        <f t="shared" ref="EE13:EE18" si="133">IF((EC13&lt;&gt;""),($F13=DZ13)*($G13=EA13),"")</f>
        <v/>
      </c>
      <c r="EF13" s="606" t="str">
        <f>IF(EC13&lt;&gt;"",IF(ABS($F13-$G13)&gt;=PrSettings!$M$7,(ABS($F13-$G13-DZ13+EA13)&lt;=1)*1,IF(AND(EC13,$F13=$G13,$F13&gt;=PrSettings!$M$6),(ABS(DZ13-$F13)&lt;=1)*1,IF(AND(EC13,$F13+$G13&gt;=PrSettings!$M$8),(ABS(DZ13-$F13)+ABS(EA13-$G13)&lt;=1)*1,""))),"")</f>
        <v/>
      </c>
      <c r="EG13" s="617"/>
      <c r="EI13" s="605">
        <f t="shared" si="10"/>
        <v>1</v>
      </c>
      <c r="EJ13" s="646" t="str">
        <f>GrpB!$B$4</f>
        <v>Belgien</v>
      </c>
      <c r="EK13" s="606">
        <f t="shared" ref="EK13:EK18" si="134">$D13</f>
        <v>2</v>
      </c>
      <c r="EL13" s="646" t="str">
        <f>GrpB!$D$4</f>
        <v>Italien</v>
      </c>
      <c r="EM13" s="643"/>
      <c r="EN13" s="643"/>
      <c r="EO13" s="614"/>
      <c r="EP13" s="606" t="str">
        <f t="shared" ref="EP13:EP18" si="135">IF(($F13&lt;&gt;"")*($G13&lt;&gt;"")*(EM13&lt;&gt;"")*(EN13&lt;&gt;""),($F13&gt;$G13)*(EM13&gt;EN13)+($F13=$G13)*(EM13=EN13)+($F13&lt;$G13)*(EM13&lt;EN13),"")</f>
        <v/>
      </c>
      <c r="EQ13" s="606" t="str">
        <f>IF((EP13&lt;&gt;""),IF(OR($F13&lt;&gt;$G13,PrSettings!$M$4="●"),(($F13-$G13)=(EM13-EN13))*1,0),"")</f>
        <v/>
      </c>
      <c r="ER13" s="606" t="str">
        <f t="shared" ref="ER13:ER18" si="136">IF((EP13&lt;&gt;""),($F13=EM13)*($G13=EN13),"")</f>
        <v/>
      </c>
      <c r="ES13" s="606" t="str">
        <f>IF(EP13&lt;&gt;"",IF(ABS($F13-$G13)&gt;=PrSettings!$M$7,(ABS($F13-$G13-EM13+EN13)&lt;=1)*1,IF(AND(EP13,$F13=$G13,$F13&gt;=PrSettings!$M$6),(ABS(EM13-$F13)&lt;=1)*1,IF(AND(EP13,$F13+$G13&gt;=PrSettings!$M$8),(ABS(EM13-$F13)+ABS(EN13-$G13)&lt;=1)*1,""))),"")</f>
        <v/>
      </c>
      <c r="ET13" s="617"/>
      <c r="EV13" s="605">
        <f t="shared" si="11"/>
        <v>1</v>
      </c>
      <c r="EW13" s="646" t="str">
        <f>GrpB!$B$4</f>
        <v>Belgien</v>
      </c>
      <c r="EX13" s="606">
        <f t="shared" ref="EX13:EX18" si="137">$D13</f>
        <v>2</v>
      </c>
      <c r="EY13" s="646" t="str">
        <f>GrpB!$D$4</f>
        <v>Italien</v>
      </c>
      <c r="EZ13" s="643"/>
      <c r="FA13" s="643"/>
      <c r="FB13" s="614"/>
      <c r="FC13" s="606" t="str">
        <f t="shared" ref="FC13:FC18" si="138">IF(($F13&lt;&gt;"")*($G13&lt;&gt;"")*(EZ13&lt;&gt;"")*(FA13&lt;&gt;""),($F13&gt;$G13)*(EZ13&gt;FA13)+($F13=$G13)*(EZ13=FA13)+($F13&lt;$G13)*(EZ13&lt;FA13),"")</f>
        <v/>
      </c>
      <c r="FD13" s="606" t="str">
        <f>IF((FC13&lt;&gt;""),IF(OR($F13&lt;&gt;$G13,PrSettings!$M$4="●"),(($F13-$G13)=(EZ13-FA13))*1,0),"")</f>
        <v/>
      </c>
      <c r="FE13" s="606" t="str">
        <f t="shared" ref="FE13:FE18" si="139">IF((FC13&lt;&gt;""),($F13=EZ13)*($G13=FA13),"")</f>
        <v/>
      </c>
      <c r="FF13" s="606" t="str">
        <f>IF(FC13&lt;&gt;"",IF(ABS($F13-$G13)&gt;=PrSettings!$M$7,(ABS($F13-$G13-EZ13+FA13)&lt;=1)*1,IF(AND(FC13,$F13=$G13,$F13&gt;=PrSettings!$M$6),(ABS(EZ13-$F13)&lt;=1)*1,IF(AND(FC13,$F13+$G13&gt;=PrSettings!$M$8),(ABS(EZ13-$F13)+ABS(FA13-$G13)&lt;=1)*1,""))),"")</f>
        <v/>
      </c>
      <c r="FG13" s="617"/>
      <c r="FI13" s="605">
        <f t="shared" si="12"/>
        <v>1</v>
      </c>
      <c r="FJ13" s="646" t="str">
        <f>GrpB!$B$4</f>
        <v>Belgien</v>
      </c>
      <c r="FK13" s="606">
        <f t="shared" ref="FK13:FK18" si="140">$D13</f>
        <v>2</v>
      </c>
      <c r="FL13" s="646" t="str">
        <f>GrpB!$D$4</f>
        <v>Italien</v>
      </c>
      <c r="FM13" s="643"/>
      <c r="FN13" s="643"/>
      <c r="FO13" s="614"/>
      <c r="FP13" s="606" t="str">
        <f t="shared" ref="FP13:FP18" si="141">IF(($F13&lt;&gt;"")*($G13&lt;&gt;"")*(FM13&lt;&gt;"")*(FN13&lt;&gt;""),($F13&gt;$G13)*(FM13&gt;FN13)+($F13=$G13)*(FM13=FN13)+($F13&lt;$G13)*(FM13&lt;FN13),"")</f>
        <v/>
      </c>
      <c r="FQ13" s="606" t="str">
        <f>IF((FP13&lt;&gt;""),IF(OR($F13&lt;&gt;$G13,PrSettings!$M$4="●"),(($F13-$G13)=(FM13-FN13))*1,0),"")</f>
        <v/>
      </c>
      <c r="FR13" s="606" t="str">
        <f t="shared" ref="FR13:FR18" si="142">IF((FP13&lt;&gt;""),($F13=FM13)*($G13=FN13),"")</f>
        <v/>
      </c>
      <c r="FS13" s="606" t="str">
        <f>IF(FP13&lt;&gt;"",IF(ABS($F13-$G13)&gt;=PrSettings!$M$7,(ABS($F13-$G13-FM13+FN13)&lt;=1)*1,IF(AND(FP13,$F13=$G13,$F13&gt;=PrSettings!$M$6),(ABS(FM13-$F13)&lt;=1)*1,IF(AND(FP13,$F13+$G13&gt;=PrSettings!$M$8),(ABS(FM13-$F13)+ABS(FN13-$G13)&lt;=1)*1,""))),"")</f>
        <v/>
      </c>
      <c r="FT13" s="617"/>
      <c r="FV13" s="605">
        <f t="shared" si="13"/>
        <v>1</v>
      </c>
      <c r="FW13" s="646" t="str">
        <f>GrpB!$B$4</f>
        <v>Belgien</v>
      </c>
      <c r="FX13" s="606">
        <f t="shared" ref="FX13:FX18" si="143">$D13</f>
        <v>2</v>
      </c>
      <c r="FY13" s="646" t="str">
        <f>GrpB!$D$4</f>
        <v>Italien</v>
      </c>
      <c r="FZ13" s="643"/>
      <c r="GA13" s="643"/>
      <c r="GB13" s="614"/>
      <c r="GC13" s="606" t="str">
        <f t="shared" ref="GC13:GC18" si="144">IF(($F13&lt;&gt;"")*($G13&lt;&gt;"")*(FZ13&lt;&gt;"")*(GA13&lt;&gt;""),($F13&gt;$G13)*(FZ13&gt;GA13)+($F13=$G13)*(FZ13=GA13)+($F13&lt;$G13)*(FZ13&lt;GA13),"")</f>
        <v/>
      </c>
      <c r="GD13" s="606" t="str">
        <f>IF((GC13&lt;&gt;""),IF(OR($F13&lt;&gt;$G13,PrSettings!$M$4="●"),(($F13-$G13)=(FZ13-GA13))*1,0),"")</f>
        <v/>
      </c>
      <c r="GE13" s="606" t="str">
        <f t="shared" ref="GE13:GE18" si="145">IF((GC13&lt;&gt;""),($F13=FZ13)*($G13=GA13),"")</f>
        <v/>
      </c>
      <c r="GF13" s="606" t="str">
        <f>IF(GC13&lt;&gt;"",IF(ABS($F13-$G13)&gt;=PrSettings!$M$7,(ABS($F13-$G13-FZ13+GA13)&lt;=1)*1,IF(AND(GC13,$F13=$G13,$F13&gt;=PrSettings!$M$6),(ABS(FZ13-$F13)&lt;=1)*1,IF(AND(GC13,$F13+$G13&gt;=PrSettings!$M$8),(ABS(FZ13-$F13)+ABS(GA13-$G13)&lt;=1)*1,""))),"")</f>
        <v/>
      </c>
      <c r="GG13" s="617"/>
      <c r="GI13" s="605">
        <f t="shared" si="14"/>
        <v>1</v>
      </c>
      <c r="GJ13" s="646" t="str">
        <f>GrpB!$B$4</f>
        <v>Belgien</v>
      </c>
      <c r="GK13" s="606">
        <f t="shared" ref="GK13:GK18" si="146">$D13</f>
        <v>2</v>
      </c>
      <c r="GL13" s="646" t="str">
        <f>GrpB!$D$4</f>
        <v>Italien</v>
      </c>
      <c r="GM13" s="643"/>
      <c r="GN13" s="643"/>
      <c r="GO13" s="614"/>
      <c r="GP13" s="606" t="str">
        <f t="shared" ref="GP13:GP18" si="147">IF(($F13&lt;&gt;"")*($G13&lt;&gt;"")*(GM13&lt;&gt;"")*(GN13&lt;&gt;""),($F13&gt;$G13)*(GM13&gt;GN13)+($F13=$G13)*(GM13=GN13)+($F13&lt;$G13)*(GM13&lt;GN13),"")</f>
        <v/>
      </c>
      <c r="GQ13" s="606" t="str">
        <f>IF((GP13&lt;&gt;""),IF(OR($F13&lt;&gt;$G13,PrSettings!$M$4="●"),(($F13-$G13)=(GM13-GN13))*1,0),"")</f>
        <v/>
      </c>
      <c r="GR13" s="606" t="str">
        <f t="shared" ref="GR13:GR18" si="148">IF((GP13&lt;&gt;""),($F13=GM13)*($G13=GN13),"")</f>
        <v/>
      </c>
      <c r="GS13" s="606" t="str">
        <f>IF(GP13&lt;&gt;"",IF(ABS($F13-$G13)&gt;=PrSettings!$M$7,(ABS($F13-$G13-GM13+GN13)&lt;=1)*1,IF(AND(GP13,$F13=$G13,$F13&gt;=PrSettings!$M$6),(ABS(GM13-$F13)&lt;=1)*1,IF(AND(GP13,$F13+$G13&gt;=PrSettings!$M$8),(ABS(GM13-$F13)+ABS(GN13-$G13)&lt;=1)*1,""))),"")</f>
        <v/>
      </c>
      <c r="GT13" s="617"/>
      <c r="GV13" s="605">
        <f t="shared" si="15"/>
        <v>1</v>
      </c>
      <c r="GW13" s="646" t="str">
        <f>GrpB!$B$4</f>
        <v>Belgien</v>
      </c>
      <c r="GX13" s="606">
        <f t="shared" ref="GX13:GX18" si="149">$D13</f>
        <v>2</v>
      </c>
      <c r="GY13" s="646" t="str">
        <f>GrpB!$D$4</f>
        <v>Italien</v>
      </c>
      <c r="GZ13" s="643"/>
      <c r="HA13" s="643"/>
      <c r="HB13" s="614"/>
      <c r="HC13" s="606" t="str">
        <f t="shared" ref="HC13:HC18" si="150">IF(($F13&lt;&gt;"")*($G13&lt;&gt;"")*(GZ13&lt;&gt;"")*(HA13&lt;&gt;""),($F13&gt;$G13)*(GZ13&gt;HA13)+($F13=$G13)*(GZ13=HA13)+($F13&lt;$G13)*(GZ13&lt;HA13),"")</f>
        <v/>
      </c>
      <c r="HD13" s="606" t="str">
        <f>IF((HC13&lt;&gt;""),IF(OR($F13&lt;&gt;$G13,PrSettings!$M$4="●"),(($F13-$G13)=(GZ13-HA13))*1,0),"")</f>
        <v/>
      </c>
      <c r="HE13" s="606" t="str">
        <f t="shared" ref="HE13:HE18" si="151">IF((HC13&lt;&gt;""),($F13=GZ13)*($G13=HA13),"")</f>
        <v/>
      </c>
      <c r="HF13" s="606" t="str">
        <f>IF(HC13&lt;&gt;"",IF(ABS($F13-$G13)&gt;=PrSettings!$M$7,(ABS($F13-$G13-GZ13+HA13)&lt;=1)*1,IF(AND(HC13,$F13=$G13,$F13&gt;=PrSettings!$M$6),(ABS(GZ13-$F13)&lt;=1)*1,IF(AND(HC13,$F13+$G13&gt;=PrSettings!$M$8),(ABS(GZ13-$F13)+ABS(HA13-$G13)&lt;=1)*1,""))),"")</f>
        <v/>
      </c>
      <c r="HG13" s="617"/>
      <c r="HI13" s="605">
        <f t="shared" si="16"/>
        <v>1</v>
      </c>
      <c r="HJ13" s="646" t="str">
        <f>GrpB!$B$4</f>
        <v>Belgien</v>
      </c>
      <c r="HK13" s="606">
        <f t="shared" ref="HK13:HK18" si="152">$D13</f>
        <v>2</v>
      </c>
      <c r="HL13" s="646" t="str">
        <f>GrpB!$D$4</f>
        <v>Italien</v>
      </c>
      <c r="HM13" s="643"/>
      <c r="HN13" s="643"/>
      <c r="HO13" s="614"/>
      <c r="HP13" s="606" t="str">
        <f t="shared" ref="HP13:HP18" si="153">IF(($F13&lt;&gt;"")*($G13&lt;&gt;"")*(HM13&lt;&gt;"")*(HN13&lt;&gt;""),($F13&gt;$G13)*(HM13&gt;HN13)+($F13=$G13)*(HM13=HN13)+($F13&lt;$G13)*(HM13&lt;HN13),"")</f>
        <v/>
      </c>
      <c r="HQ13" s="606" t="str">
        <f>IF((HP13&lt;&gt;""),IF(OR($F13&lt;&gt;$G13,PrSettings!$M$4="●"),(($F13-$G13)=(HM13-HN13))*1,0),"")</f>
        <v/>
      </c>
      <c r="HR13" s="606" t="str">
        <f t="shared" ref="HR13:HR18" si="154">IF((HP13&lt;&gt;""),($F13=HM13)*($G13=HN13),"")</f>
        <v/>
      </c>
      <c r="HS13" s="606" t="str">
        <f>IF(HP13&lt;&gt;"",IF(ABS($F13-$G13)&gt;=PrSettings!$M$7,(ABS($F13-$G13-HM13+HN13)&lt;=1)*1,IF(AND(HP13,$F13=$G13,$F13&gt;=PrSettings!$M$6),(ABS(HM13-$F13)&lt;=1)*1,IF(AND(HP13,$F13+$G13&gt;=PrSettings!$M$8),(ABS(HM13-$F13)+ABS(HN13-$G13)&lt;=1)*1,""))),"")</f>
        <v/>
      </c>
      <c r="HT13" s="617"/>
      <c r="HV13" s="605">
        <f t="shared" si="17"/>
        <v>1</v>
      </c>
      <c r="HW13" s="646" t="str">
        <f>GrpB!$B$4</f>
        <v>Belgien</v>
      </c>
      <c r="HX13" s="606">
        <f t="shared" ref="HX13:HX18" si="155">$D13</f>
        <v>2</v>
      </c>
      <c r="HY13" s="646" t="str">
        <f>GrpB!$D$4</f>
        <v>Italien</v>
      </c>
      <c r="HZ13" s="643"/>
      <c r="IA13" s="643"/>
      <c r="IB13" s="614"/>
      <c r="IC13" s="606" t="str">
        <f t="shared" ref="IC13:IC18" si="156">IF(($F13&lt;&gt;"")*($G13&lt;&gt;"")*(HZ13&lt;&gt;"")*(IA13&lt;&gt;""),($F13&gt;$G13)*(HZ13&gt;IA13)+($F13=$G13)*(HZ13=IA13)+($F13&lt;$G13)*(HZ13&lt;IA13),"")</f>
        <v/>
      </c>
      <c r="ID13" s="606" t="str">
        <f>IF((IC13&lt;&gt;""),IF(OR($F13&lt;&gt;$G13,PrSettings!$M$4="●"),(($F13-$G13)=(HZ13-IA13))*1,0),"")</f>
        <v/>
      </c>
      <c r="IE13" s="606" t="str">
        <f t="shared" ref="IE13:IE18" si="157">IF((IC13&lt;&gt;""),($F13=HZ13)*($G13=IA13),"")</f>
        <v/>
      </c>
      <c r="IF13" s="606" t="str">
        <f>IF(IC13&lt;&gt;"",IF(ABS($F13-$G13)&gt;=PrSettings!$M$7,(ABS($F13-$G13-HZ13+IA13)&lt;=1)*1,IF(AND(IC13,$F13=$G13,$F13&gt;=PrSettings!$M$6),(ABS(HZ13-$F13)&lt;=1)*1,IF(AND(IC13,$F13+$G13&gt;=PrSettings!$M$8),(ABS(HZ13-$F13)+ABS(IA13-$G13)&lt;=1)*1,""))),"")</f>
        <v/>
      </c>
      <c r="IG13" s="617"/>
      <c r="II13" s="605">
        <f t="shared" si="18"/>
        <v>1</v>
      </c>
      <c r="IJ13" s="646" t="str">
        <f>GrpB!$B$4</f>
        <v>Belgien</v>
      </c>
      <c r="IK13" s="606">
        <f t="shared" ref="IK13:IK18" si="158">$D13</f>
        <v>2</v>
      </c>
      <c r="IL13" s="646" t="str">
        <f>GrpB!$D$4</f>
        <v>Italien</v>
      </c>
      <c r="IM13" s="643"/>
      <c r="IN13" s="643"/>
      <c r="IO13" s="614"/>
      <c r="IP13" s="606" t="str">
        <f t="shared" ref="IP13:IP18" si="159">IF(($F13&lt;&gt;"")*($G13&lt;&gt;"")*(IM13&lt;&gt;"")*(IN13&lt;&gt;""),($F13&gt;$G13)*(IM13&gt;IN13)+($F13=$G13)*(IM13=IN13)+($F13&lt;$G13)*(IM13&lt;IN13),"")</f>
        <v/>
      </c>
      <c r="IQ13" s="606" t="str">
        <f>IF((IP13&lt;&gt;""),IF(OR($F13&lt;&gt;$G13,PrSettings!$M$4="●"),(($F13-$G13)=(IM13-IN13))*1,0),"")</f>
        <v/>
      </c>
      <c r="IR13" s="606" t="str">
        <f t="shared" ref="IR13:IR18" si="160">IF((IP13&lt;&gt;""),($F13=IM13)*($G13=IN13),"")</f>
        <v/>
      </c>
      <c r="IS13" s="606" t="str">
        <f>IF(IP13&lt;&gt;"",IF(ABS($F13-$G13)&gt;=PrSettings!$M$7,(ABS($F13-$G13-IM13+IN13)&lt;=1)*1,IF(AND(IP13,$F13=$G13,$F13&gt;=PrSettings!$M$6),(ABS(IM13-$F13)&lt;=1)*1,IF(AND(IP13,$F13+$G13&gt;=PrSettings!$M$8),(ABS(IM13-$F13)+ABS(IN13-$G13)&lt;=1)*1,""))),"")</f>
        <v/>
      </c>
      <c r="IT13" s="617"/>
      <c r="IV13" s="605">
        <f t="shared" si="19"/>
        <v>1</v>
      </c>
      <c r="IW13" s="646" t="str">
        <f>GrpB!$B$4</f>
        <v>Belgien</v>
      </c>
      <c r="IX13" s="606">
        <f t="shared" ref="IX13:IX18" si="161">$D13</f>
        <v>2</v>
      </c>
      <c r="IY13" s="646" t="str">
        <f>GrpB!$D$4</f>
        <v>Italien</v>
      </c>
      <c r="IZ13" s="643"/>
      <c r="JA13" s="643"/>
      <c r="JB13" s="614"/>
      <c r="JC13" s="606" t="str">
        <f t="shared" ref="JC13:JC18" si="162">IF(($F13&lt;&gt;"")*($G13&lt;&gt;"")*(IZ13&lt;&gt;"")*(JA13&lt;&gt;""),($F13&gt;$G13)*(IZ13&gt;JA13)+($F13=$G13)*(IZ13=JA13)+($F13&lt;$G13)*(IZ13&lt;JA13),"")</f>
        <v/>
      </c>
      <c r="JD13" s="606" t="str">
        <f>IF((JC13&lt;&gt;""),IF(OR($F13&lt;&gt;$G13,PrSettings!$M$4="●"),(($F13-$G13)=(IZ13-JA13))*1,0),"")</f>
        <v/>
      </c>
      <c r="JE13" s="606" t="str">
        <f t="shared" ref="JE13:JE18" si="163">IF((JC13&lt;&gt;""),($F13=IZ13)*($G13=JA13),"")</f>
        <v/>
      </c>
      <c r="JF13" s="606" t="str">
        <f>IF(JC13&lt;&gt;"",IF(ABS($F13-$G13)&gt;=PrSettings!$M$7,(ABS($F13-$G13-IZ13+JA13)&lt;=1)*1,IF(AND(JC13,$F13=$G13,$F13&gt;=PrSettings!$M$6),(ABS(IZ13-$F13)&lt;=1)*1,IF(AND(JC13,$F13+$G13&gt;=PrSettings!$M$8),(ABS(IZ13-$F13)+ABS(JA13-$G13)&lt;=1)*1,""))),"")</f>
        <v/>
      </c>
      <c r="JG13" s="617"/>
      <c r="JI13" s="605">
        <f t="shared" si="20"/>
        <v>1</v>
      </c>
      <c r="JJ13" s="646" t="str">
        <f>GrpB!$B$4</f>
        <v>Belgien</v>
      </c>
      <c r="JK13" s="606">
        <f t="shared" ref="JK13:JK18" si="164">$D13</f>
        <v>2</v>
      </c>
      <c r="JL13" s="646" t="str">
        <f>GrpB!$D$4</f>
        <v>Italien</v>
      </c>
      <c r="JM13" s="643"/>
      <c r="JN13" s="643"/>
      <c r="JO13" s="614"/>
      <c r="JP13" s="606" t="str">
        <f t="shared" ref="JP13:JP18" si="165">IF(($F13&lt;&gt;"")*($G13&lt;&gt;"")*(JM13&lt;&gt;"")*(JN13&lt;&gt;""),($F13&gt;$G13)*(JM13&gt;JN13)+($F13=$G13)*(JM13=JN13)+($F13&lt;$G13)*(JM13&lt;JN13),"")</f>
        <v/>
      </c>
      <c r="JQ13" s="606" t="str">
        <f>IF((JP13&lt;&gt;""),IF(OR($F13&lt;&gt;$G13,PrSettings!$M$4="●"),(($F13-$G13)=(JM13-JN13))*1,0),"")</f>
        <v/>
      </c>
      <c r="JR13" s="606" t="str">
        <f t="shared" ref="JR13:JR18" si="166">IF((JP13&lt;&gt;""),($F13=JM13)*($G13=JN13),"")</f>
        <v/>
      </c>
      <c r="JS13" s="606" t="str">
        <f>IF(JP13&lt;&gt;"",IF(ABS($F13-$G13)&gt;=PrSettings!$M$7,(ABS($F13-$G13-JM13+JN13)&lt;=1)*1,IF(AND(JP13,$F13=$G13,$F13&gt;=PrSettings!$M$6),(ABS(JM13-$F13)&lt;=1)*1,IF(AND(JP13,$F13+$G13&gt;=PrSettings!$M$8),(ABS(JM13-$F13)+ABS(JN13-$G13)&lt;=1)*1,""))),"")</f>
        <v/>
      </c>
      <c r="JT13" s="617"/>
      <c r="JV13" s="605">
        <f t="shared" si="21"/>
        <v>1</v>
      </c>
      <c r="JW13" s="646" t="str">
        <f>GrpB!$B$4</f>
        <v>Belgien</v>
      </c>
      <c r="JX13" s="606">
        <f t="shared" ref="JX13:JX18" si="167">$D13</f>
        <v>2</v>
      </c>
      <c r="JY13" s="646" t="str">
        <f>GrpB!$D$4</f>
        <v>Italien</v>
      </c>
      <c r="JZ13" s="643"/>
      <c r="KA13" s="643"/>
      <c r="KB13" s="614"/>
      <c r="KC13" s="606" t="str">
        <f t="shared" ref="KC13:KC18" si="168">IF(($F13&lt;&gt;"")*($G13&lt;&gt;"")*(JZ13&lt;&gt;"")*(KA13&lt;&gt;""),($F13&gt;$G13)*(JZ13&gt;KA13)+($F13=$G13)*(JZ13=KA13)+($F13&lt;$G13)*(JZ13&lt;KA13),"")</f>
        <v/>
      </c>
      <c r="KD13" s="606" t="str">
        <f>IF((KC13&lt;&gt;""),IF(OR($F13&lt;&gt;$G13,PrSettings!$M$4="●"),(($F13-$G13)=(JZ13-KA13))*1,0),"")</f>
        <v/>
      </c>
      <c r="KE13" s="606" t="str">
        <f t="shared" ref="KE13:KE18" si="169">IF((KC13&lt;&gt;""),($F13=JZ13)*($G13=KA13),"")</f>
        <v/>
      </c>
      <c r="KF13" s="606" t="str">
        <f>IF(KC13&lt;&gt;"",IF(ABS($F13-$G13)&gt;=PrSettings!$M$7,(ABS($F13-$G13-JZ13+KA13)&lt;=1)*1,IF(AND(KC13,$F13=$G13,$F13&gt;=PrSettings!$M$6),(ABS(JZ13-$F13)&lt;=1)*1,IF(AND(KC13,$F13+$G13&gt;=PrSettings!$M$8),(ABS(JZ13-$F13)+ABS(KA13-$G13)&lt;=1)*1,""))),"")</f>
        <v/>
      </c>
      <c r="KG13" s="617"/>
      <c r="KI13" s="605">
        <f t="shared" si="22"/>
        <v>1</v>
      </c>
      <c r="KJ13" s="646" t="str">
        <f>GrpB!$B$4</f>
        <v>Belgien</v>
      </c>
      <c r="KK13" s="606">
        <f t="shared" ref="KK13:KK18" si="170">$D13</f>
        <v>2</v>
      </c>
      <c r="KL13" s="646" t="str">
        <f>GrpB!$D$4</f>
        <v>Italien</v>
      </c>
      <c r="KM13" s="643"/>
      <c r="KN13" s="643"/>
      <c r="KO13" s="614"/>
      <c r="KP13" s="606" t="str">
        <f t="shared" ref="KP13:KP18" si="171">IF(($F13&lt;&gt;"")*($G13&lt;&gt;"")*(KM13&lt;&gt;"")*(KN13&lt;&gt;""),($F13&gt;$G13)*(KM13&gt;KN13)+($F13=$G13)*(KM13=KN13)+($F13&lt;$G13)*(KM13&lt;KN13),"")</f>
        <v/>
      </c>
      <c r="KQ13" s="606" t="str">
        <f>IF((KP13&lt;&gt;""),IF(OR($F13&lt;&gt;$G13,PrSettings!$M$4="●"),(($F13-$G13)=(KM13-KN13))*1,0),"")</f>
        <v/>
      </c>
      <c r="KR13" s="606" t="str">
        <f t="shared" ref="KR13:KR18" si="172">IF((KP13&lt;&gt;""),($F13=KM13)*($G13=KN13),"")</f>
        <v/>
      </c>
      <c r="KS13" s="606" t="str">
        <f>IF(KP13&lt;&gt;"",IF(ABS($F13-$G13)&gt;=PrSettings!$M$7,(ABS($F13-$G13-KM13+KN13)&lt;=1)*1,IF(AND(KP13,$F13=$G13,$F13&gt;=PrSettings!$M$6),(ABS(KM13-$F13)&lt;=1)*1,IF(AND(KP13,$F13+$G13&gt;=PrSettings!$M$8),(ABS(KM13-$F13)+ABS(KN13-$G13)&lt;=1)*1,""))),"")</f>
        <v/>
      </c>
      <c r="KT13" s="617"/>
      <c r="KV13" s="605">
        <f t="shared" si="23"/>
        <v>1</v>
      </c>
      <c r="KW13" s="646" t="str">
        <f>GrpB!$B$4</f>
        <v>Belgien</v>
      </c>
      <c r="KX13" s="606">
        <f t="shared" ref="KX13:KX18" si="173">$D13</f>
        <v>2</v>
      </c>
      <c r="KY13" s="646" t="str">
        <f>GrpB!$D$4</f>
        <v>Italien</v>
      </c>
      <c r="KZ13" s="643"/>
      <c r="LA13" s="643"/>
      <c r="LB13" s="614"/>
      <c r="LC13" s="606" t="str">
        <f t="shared" ref="LC13:LC18" si="174">IF(($F13&lt;&gt;"")*($G13&lt;&gt;"")*(KZ13&lt;&gt;"")*(LA13&lt;&gt;""),($F13&gt;$G13)*(KZ13&gt;LA13)+($F13=$G13)*(KZ13=LA13)+($F13&lt;$G13)*(KZ13&lt;LA13),"")</f>
        <v/>
      </c>
      <c r="LD13" s="606" t="str">
        <f>IF((LC13&lt;&gt;""),IF(OR($F13&lt;&gt;$G13,PrSettings!$M$4="●"),(($F13-$G13)=(KZ13-LA13))*1,0),"")</f>
        <v/>
      </c>
      <c r="LE13" s="606" t="str">
        <f t="shared" ref="LE13:LE18" si="175">IF((LC13&lt;&gt;""),($F13=KZ13)*($G13=LA13),"")</f>
        <v/>
      </c>
      <c r="LF13" s="606" t="str">
        <f>IF(LC13&lt;&gt;"",IF(ABS($F13-$G13)&gt;=PrSettings!$M$7,(ABS($F13-$G13-KZ13+LA13)&lt;=1)*1,IF(AND(LC13,$F13=$G13,$F13&gt;=PrSettings!$M$6),(ABS(KZ13-$F13)&lt;=1)*1,IF(AND(LC13,$F13+$G13&gt;=PrSettings!$M$8),(ABS(KZ13-$F13)+ABS(LA13-$G13)&lt;=1)*1,""))),"")</f>
        <v/>
      </c>
      <c r="LG13" s="617"/>
      <c r="LI13" s="605">
        <f t="shared" si="24"/>
        <v>1</v>
      </c>
      <c r="LJ13" s="646" t="str">
        <f>GrpB!$B$4</f>
        <v>Belgien</v>
      </c>
      <c r="LK13" s="606">
        <f t="shared" ref="LK13:LK18" si="176">$D13</f>
        <v>2</v>
      </c>
      <c r="LL13" s="646" t="str">
        <f>GrpB!$D$4</f>
        <v>Italien</v>
      </c>
      <c r="LM13" s="643"/>
      <c r="LN13" s="643"/>
      <c r="LO13" s="614"/>
      <c r="LP13" s="606" t="str">
        <f t="shared" ref="LP13:LP18" si="177">IF(($F13&lt;&gt;"")*($G13&lt;&gt;"")*(LM13&lt;&gt;"")*(LN13&lt;&gt;""),($F13&gt;$G13)*(LM13&gt;LN13)+($F13=$G13)*(LM13=LN13)+($F13&lt;$G13)*(LM13&lt;LN13),"")</f>
        <v/>
      </c>
      <c r="LQ13" s="606" t="str">
        <f>IF((LP13&lt;&gt;""),IF(OR($F13&lt;&gt;$G13,PrSettings!$M$4="●"),(($F13-$G13)=(LM13-LN13))*1,0),"")</f>
        <v/>
      </c>
      <c r="LR13" s="606" t="str">
        <f t="shared" ref="LR13:LR18" si="178">IF((LP13&lt;&gt;""),($F13=LM13)*($G13=LN13),"")</f>
        <v/>
      </c>
      <c r="LS13" s="606" t="str">
        <f>IF(LP13&lt;&gt;"",IF(ABS($F13-$G13)&gt;=PrSettings!$M$7,(ABS($F13-$G13-LM13+LN13)&lt;=1)*1,IF(AND(LP13,$F13=$G13,$F13&gt;=PrSettings!$M$6),(ABS(LM13-$F13)&lt;=1)*1,IF(AND(LP13,$F13+$G13&gt;=PrSettings!$M$8),(ABS(LM13-$F13)+ABS(LN13-$G13)&lt;=1)*1,""))),"")</f>
        <v/>
      </c>
      <c r="LT13" s="617"/>
      <c r="LV13" s="605">
        <f t="shared" si="25"/>
        <v>1</v>
      </c>
      <c r="LW13" s="646" t="str">
        <f>GrpB!$B$4</f>
        <v>Belgien</v>
      </c>
      <c r="LX13" s="606">
        <f t="shared" ref="LX13:LX18" si="179">$D13</f>
        <v>2</v>
      </c>
      <c r="LY13" s="646" t="str">
        <f>GrpB!$D$4</f>
        <v>Italien</v>
      </c>
      <c r="LZ13" s="643"/>
      <c r="MA13" s="643"/>
      <c r="MB13" s="614"/>
      <c r="MC13" s="606" t="str">
        <f t="shared" ref="MC13:MC18" si="180">IF(($F13&lt;&gt;"")*($G13&lt;&gt;"")*(LZ13&lt;&gt;"")*(MA13&lt;&gt;""),($F13&gt;$G13)*(LZ13&gt;MA13)+($F13=$G13)*(LZ13=MA13)+($F13&lt;$G13)*(LZ13&lt;MA13),"")</f>
        <v/>
      </c>
      <c r="MD13" s="606" t="str">
        <f>IF((MC13&lt;&gt;""),IF(OR($F13&lt;&gt;$G13,PrSettings!$M$4="●"),(($F13-$G13)=(LZ13-MA13))*1,0),"")</f>
        <v/>
      </c>
      <c r="ME13" s="606" t="str">
        <f t="shared" ref="ME13:ME18" si="181">IF((MC13&lt;&gt;""),($F13=LZ13)*($G13=MA13),"")</f>
        <v/>
      </c>
      <c r="MF13" s="606" t="str">
        <f>IF(MC13&lt;&gt;"",IF(ABS($F13-$G13)&gt;=PrSettings!$M$7,(ABS($F13-$G13-LZ13+MA13)&lt;=1)*1,IF(AND(MC13,$F13=$G13,$F13&gt;=PrSettings!$M$6),(ABS(LZ13-$F13)&lt;=1)*1,IF(AND(MC13,$F13+$G13&gt;=PrSettings!$M$8),(ABS(LZ13-$F13)+ABS(MA13-$G13)&lt;=1)*1,""))),"")</f>
        <v/>
      </c>
      <c r="MG13" s="617"/>
    </row>
    <row r="14" spans="2:345" x14ac:dyDescent="0.25">
      <c r="B14" s="605">
        <f>INDEX(Groups!$C$7:$C$25,MATCH(C14,Groups!$D$7:$D$25,0))</f>
        <v>5</v>
      </c>
      <c r="C14" s="646" t="str">
        <f>GrpB!$B$5</f>
        <v>Spanien</v>
      </c>
      <c r="D14" s="606">
        <f>INDEX(Groups!$C$7:$C$25,MATCH(E14,Groups!$D$7:$D$25,0))</f>
        <v>13</v>
      </c>
      <c r="E14" s="646" t="str">
        <f>GrpB!$D$5</f>
        <v>Portugal</v>
      </c>
      <c r="F14" s="649">
        <f>GrpB!$E$5</f>
        <v>5</v>
      </c>
      <c r="G14" s="650">
        <f>GrpB!$G$5</f>
        <v>0</v>
      </c>
      <c r="I14" s="605">
        <f t="shared" si="0"/>
        <v>5</v>
      </c>
      <c r="J14" s="646" t="str">
        <f>GrpB!$B$5</f>
        <v>Spanien</v>
      </c>
      <c r="K14" s="606">
        <f t="shared" si="104"/>
        <v>13</v>
      </c>
      <c r="L14" s="646" t="str">
        <f>GrpB!$D$5</f>
        <v>Portugal</v>
      </c>
      <c r="M14" s="643"/>
      <c r="N14" s="643"/>
      <c r="O14" s="615"/>
      <c r="P14" s="606" t="str">
        <f t="shared" si="105"/>
        <v/>
      </c>
      <c r="Q14" s="606" t="str">
        <f>IF((P14&lt;&gt;""),IF(OR($F14&lt;&gt;$G14,PrSettings!$M$4="●"),(($F14-$G14)=(M14-N14))*1,0),"")</f>
        <v/>
      </c>
      <c r="R14" s="606" t="str">
        <f t="shared" si="106"/>
        <v/>
      </c>
      <c r="S14" s="606" t="str">
        <f>IF(P14&lt;&gt;"",IF(ABS($F14-$G14)&gt;=PrSettings!$M$7,(ABS($F14-$G14-M14+N14)&lt;=1)*1,IF(AND(P14,$F14=$G14,$F14&gt;=PrSettings!$M$6),(ABS(M14-$F14)&lt;=1)*1,IF(AND(P14,$F14+$G14&gt;=PrSettings!$M$8),(ABS(M14-$F14)+ABS(N14-$G14)&lt;=1)*1,""))),"")</f>
        <v/>
      </c>
      <c r="T14" s="618"/>
      <c r="V14" s="605">
        <f t="shared" si="1"/>
        <v>5</v>
      </c>
      <c r="W14" s="646" t="str">
        <f>GrpB!$B$5</f>
        <v>Spanien</v>
      </c>
      <c r="X14" s="606">
        <f t="shared" si="107"/>
        <v>13</v>
      </c>
      <c r="Y14" s="646" t="str">
        <f>GrpB!$D$5</f>
        <v>Portugal</v>
      </c>
      <c r="Z14" s="643"/>
      <c r="AA14" s="643"/>
      <c r="AB14" s="615"/>
      <c r="AC14" s="606" t="str">
        <f t="shared" si="108"/>
        <v/>
      </c>
      <c r="AD14" s="606" t="str">
        <f>IF((AC14&lt;&gt;""),IF(OR($F14&lt;&gt;$G14,PrSettings!$M$4="●"),(($F14-$G14)=(Z14-AA14))*1,0),"")</f>
        <v/>
      </c>
      <c r="AE14" s="606" t="str">
        <f t="shared" si="109"/>
        <v/>
      </c>
      <c r="AF14" s="606" t="str">
        <f>IF(AC14&lt;&gt;"",IF(ABS($F14-$G14)&gt;=PrSettings!$M$7,(ABS($F14-$G14-Z14+AA14)&lt;=1)*1,IF(AND(AC14,$F14=$G14,$F14&gt;=PrSettings!$M$6),(ABS(Z14-$F14)&lt;=1)*1,IF(AND(AC14,$F14+$G14&gt;=PrSettings!$M$8),(ABS(Z14-$F14)+ABS(AA14-$G14)&lt;=1)*1,""))),"")</f>
        <v/>
      </c>
      <c r="AG14" s="618"/>
      <c r="AI14" s="605">
        <f t="shared" si="2"/>
        <v>5</v>
      </c>
      <c r="AJ14" s="646" t="str">
        <f>GrpB!$B$5</f>
        <v>Spanien</v>
      </c>
      <c r="AK14" s="606">
        <f t="shared" si="110"/>
        <v>13</v>
      </c>
      <c r="AL14" s="646" t="str">
        <f>GrpB!$D$5</f>
        <v>Portugal</v>
      </c>
      <c r="AM14" s="643"/>
      <c r="AN14" s="643"/>
      <c r="AO14" s="615"/>
      <c r="AP14" s="606" t="str">
        <f t="shared" si="111"/>
        <v/>
      </c>
      <c r="AQ14" s="606" t="str">
        <f>IF((AP14&lt;&gt;""),IF(OR($F14&lt;&gt;$G14,PrSettings!$M$4="●"),(($F14-$G14)=(AM14-AN14))*1,0),"")</f>
        <v/>
      </c>
      <c r="AR14" s="606" t="str">
        <f t="shared" si="112"/>
        <v/>
      </c>
      <c r="AS14" s="606" t="str">
        <f>IF(AP14&lt;&gt;"",IF(ABS($F14-$G14)&gt;=PrSettings!$M$7,(ABS($F14-$G14-AM14+AN14)&lt;=1)*1,IF(AND(AP14,$F14=$G14,$F14&gt;=PrSettings!$M$6),(ABS(AM14-$F14)&lt;=1)*1,IF(AND(AP14,$F14+$G14&gt;=PrSettings!$M$8),(ABS(AM14-$F14)+ABS(AN14-$G14)&lt;=1)*1,""))),"")</f>
        <v/>
      </c>
      <c r="AT14" s="618"/>
      <c r="AV14" s="605">
        <f t="shared" si="3"/>
        <v>5</v>
      </c>
      <c r="AW14" s="646" t="str">
        <f>GrpB!$B$5</f>
        <v>Spanien</v>
      </c>
      <c r="AX14" s="606">
        <f t="shared" si="113"/>
        <v>13</v>
      </c>
      <c r="AY14" s="646" t="str">
        <f>GrpB!$D$5</f>
        <v>Portugal</v>
      </c>
      <c r="AZ14" s="643"/>
      <c r="BA14" s="643"/>
      <c r="BB14" s="615"/>
      <c r="BC14" s="606" t="str">
        <f t="shared" si="114"/>
        <v/>
      </c>
      <c r="BD14" s="606" t="str">
        <f>IF((BC14&lt;&gt;""),IF(OR($F14&lt;&gt;$G14,PrSettings!$M$4="●"),(($F14-$G14)=(AZ14-BA14))*1,0),"")</f>
        <v/>
      </c>
      <c r="BE14" s="606" t="str">
        <f t="shared" si="115"/>
        <v/>
      </c>
      <c r="BF14" s="606" t="str">
        <f>IF(BC14&lt;&gt;"",IF(ABS($F14-$G14)&gt;=PrSettings!$M$7,(ABS($F14-$G14-AZ14+BA14)&lt;=1)*1,IF(AND(BC14,$F14=$G14,$F14&gt;=PrSettings!$M$6),(ABS(AZ14-$F14)&lt;=1)*1,IF(AND(BC14,$F14+$G14&gt;=PrSettings!$M$8),(ABS(AZ14-$F14)+ABS(BA14-$G14)&lt;=1)*1,""))),"")</f>
        <v/>
      </c>
      <c r="BG14" s="618"/>
      <c r="BI14" s="605">
        <f t="shared" si="4"/>
        <v>5</v>
      </c>
      <c r="BJ14" s="646" t="str">
        <f>GrpB!$B$5</f>
        <v>Spanien</v>
      </c>
      <c r="BK14" s="606">
        <f t="shared" si="116"/>
        <v>13</v>
      </c>
      <c r="BL14" s="646" t="str">
        <f>GrpB!$D$5</f>
        <v>Portugal</v>
      </c>
      <c r="BM14" s="643"/>
      <c r="BN14" s="643"/>
      <c r="BO14" s="615"/>
      <c r="BP14" s="606" t="str">
        <f t="shared" si="117"/>
        <v/>
      </c>
      <c r="BQ14" s="606" t="str">
        <f>IF((BP14&lt;&gt;""),IF(OR($F14&lt;&gt;$G14,PrSettings!$M$4="●"),(($F14-$G14)=(BM14-BN14))*1,0),"")</f>
        <v/>
      </c>
      <c r="BR14" s="606" t="str">
        <f t="shared" si="118"/>
        <v/>
      </c>
      <c r="BS14" s="606" t="str">
        <f>IF(BP14&lt;&gt;"",IF(ABS($F14-$G14)&gt;=PrSettings!$M$7,(ABS($F14-$G14-BM14+BN14)&lt;=1)*1,IF(AND(BP14,$F14=$G14,$F14&gt;=PrSettings!$M$6),(ABS(BM14-$F14)&lt;=1)*1,IF(AND(BP14,$F14+$G14&gt;=PrSettings!$M$8),(ABS(BM14-$F14)+ABS(BN14-$G14)&lt;=1)*1,""))),"")</f>
        <v/>
      </c>
      <c r="BT14" s="618"/>
      <c r="BV14" s="605">
        <f t="shared" si="5"/>
        <v>5</v>
      </c>
      <c r="BW14" s="646" t="str">
        <f>GrpB!$B$5</f>
        <v>Spanien</v>
      </c>
      <c r="BX14" s="606">
        <f t="shared" si="119"/>
        <v>13</v>
      </c>
      <c r="BY14" s="646" t="str">
        <f>GrpB!$D$5</f>
        <v>Portugal</v>
      </c>
      <c r="BZ14" s="643"/>
      <c r="CA14" s="643"/>
      <c r="CB14" s="615"/>
      <c r="CC14" s="606" t="str">
        <f t="shared" si="120"/>
        <v/>
      </c>
      <c r="CD14" s="606" t="str">
        <f>IF((CC14&lt;&gt;""),IF(OR($F14&lt;&gt;$G14,PrSettings!$M$4="●"),(($F14-$G14)=(BZ14-CA14))*1,0),"")</f>
        <v/>
      </c>
      <c r="CE14" s="606" t="str">
        <f t="shared" si="121"/>
        <v/>
      </c>
      <c r="CF14" s="606" t="str">
        <f>IF(CC14&lt;&gt;"",IF(ABS($F14-$G14)&gt;=PrSettings!$M$7,(ABS($F14-$G14-BZ14+CA14)&lt;=1)*1,IF(AND(CC14,$F14=$G14,$F14&gt;=PrSettings!$M$6),(ABS(BZ14-$F14)&lt;=1)*1,IF(AND(CC14,$F14+$G14&gt;=PrSettings!$M$8),(ABS(BZ14-$F14)+ABS(CA14-$G14)&lt;=1)*1,""))),"")</f>
        <v/>
      </c>
      <c r="CG14" s="618"/>
      <c r="CI14" s="605">
        <f t="shared" si="6"/>
        <v>5</v>
      </c>
      <c r="CJ14" s="646" t="str">
        <f>GrpB!$B$5</f>
        <v>Spanien</v>
      </c>
      <c r="CK14" s="606">
        <f t="shared" si="122"/>
        <v>13</v>
      </c>
      <c r="CL14" s="646" t="str">
        <f>GrpB!$D$5</f>
        <v>Portugal</v>
      </c>
      <c r="CM14" s="643"/>
      <c r="CN14" s="643"/>
      <c r="CO14" s="615"/>
      <c r="CP14" s="606" t="str">
        <f t="shared" si="123"/>
        <v/>
      </c>
      <c r="CQ14" s="606" t="str">
        <f>IF((CP14&lt;&gt;""),IF(OR($F14&lt;&gt;$G14,PrSettings!$M$4="●"),(($F14-$G14)=(CM14-CN14))*1,0),"")</f>
        <v/>
      </c>
      <c r="CR14" s="606" t="str">
        <f t="shared" si="124"/>
        <v/>
      </c>
      <c r="CS14" s="606" t="str">
        <f>IF(CP14&lt;&gt;"",IF(ABS($F14-$G14)&gt;=PrSettings!$M$7,(ABS($F14-$G14-CM14+CN14)&lt;=1)*1,IF(AND(CP14,$F14=$G14,$F14&gt;=PrSettings!$M$6),(ABS(CM14-$F14)&lt;=1)*1,IF(AND(CP14,$F14+$G14&gt;=PrSettings!$M$8),(ABS(CM14-$F14)+ABS(CN14-$G14)&lt;=1)*1,""))),"")</f>
        <v/>
      </c>
      <c r="CT14" s="618"/>
      <c r="CV14" s="605">
        <f t="shared" si="7"/>
        <v>5</v>
      </c>
      <c r="CW14" s="646" t="str">
        <f>GrpB!$B$5</f>
        <v>Spanien</v>
      </c>
      <c r="CX14" s="606">
        <f t="shared" si="125"/>
        <v>13</v>
      </c>
      <c r="CY14" s="646" t="str">
        <f>GrpB!$D$5</f>
        <v>Portugal</v>
      </c>
      <c r="CZ14" s="643"/>
      <c r="DA14" s="643"/>
      <c r="DB14" s="615"/>
      <c r="DC14" s="606" t="str">
        <f t="shared" si="126"/>
        <v/>
      </c>
      <c r="DD14" s="606" t="str">
        <f>IF((DC14&lt;&gt;""),IF(OR($F14&lt;&gt;$G14,PrSettings!$M$4="●"),(($F14-$G14)=(CZ14-DA14))*1,0),"")</f>
        <v/>
      </c>
      <c r="DE14" s="606" t="str">
        <f t="shared" si="127"/>
        <v/>
      </c>
      <c r="DF14" s="606" t="str">
        <f>IF(DC14&lt;&gt;"",IF(ABS($F14-$G14)&gt;=PrSettings!$M$7,(ABS($F14-$G14-CZ14+DA14)&lt;=1)*1,IF(AND(DC14,$F14=$G14,$F14&gt;=PrSettings!$M$6),(ABS(CZ14-$F14)&lt;=1)*1,IF(AND(DC14,$F14+$G14&gt;=PrSettings!$M$8),(ABS(CZ14-$F14)+ABS(DA14-$G14)&lt;=1)*1,""))),"")</f>
        <v/>
      </c>
      <c r="DG14" s="618"/>
      <c r="DI14" s="605">
        <f t="shared" si="8"/>
        <v>5</v>
      </c>
      <c r="DJ14" s="646" t="str">
        <f>GrpB!$B$5</f>
        <v>Spanien</v>
      </c>
      <c r="DK14" s="606">
        <f t="shared" si="128"/>
        <v>13</v>
      </c>
      <c r="DL14" s="646" t="str">
        <f>GrpB!$D$5</f>
        <v>Portugal</v>
      </c>
      <c r="DM14" s="643"/>
      <c r="DN14" s="643"/>
      <c r="DO14" s="615"/>
      <c r="DP14" s="606" t="str">
        <f t="shared" si="129"/>
        <v/>
      </c>
      <c r="DQ14" s="606" t="str">
        <f>IF((DP14&lt;&gt;""),IF(OR($F14&lt;&gt;$G14,PrSettings!$M$4="●"),(($F14-$G14)=(DM14-DN14))*1,0),"")</f>
        <v/>
      </c>
      <c r="DR14" s="606" t="str">
        <f t="shared" si="130"/>
        <v/>
      </c>
      <c r="DS14" s="606" t="str">
        <f>IF(DP14&lt;&gt;"",IF(ABS($F14-$G14)&gt;=PrSettings!$M$7,(ABS($F14-$G14-DM14+DN14)&lt;=1)*1,IF(AND(DP14,$F14=$G14,$F14&gt;=PrSettings!$M$6),(ABS(DM14-$F14)&lt;=1)*1,IF(AND(DP14,$F14+$G14&gt;=PrSettings!$M$8),(ABS(DM14-$F14)+ABS(DN14-$G14)&lt;=1)*1,""))),"")</f>
        <v/>
      </c>
      <c r="DT14" s="618"/>
      <c r="DV14" s="605">
        <f t="shared" si="9"/>
        <v>5</v>
      </c>
      <c r="DW14" s="646" t="str">
        <f>GrpB!$B$5</f>
        <v>Spanien</v>
      </c>
      <c r="DX14" s="606">
        <f t="shared" si="131"/>
        <v>13</v>
      </c>
      <c r="DY14" s="646" t="str">
        <f>GrpB!$D$5</f>
        <v>Portugal</v>
      </c>
      <c r="DZ14" s="643"/>
      <c r="EA14" s="643"/>
      <c r="EB14" s="615"/>
      <c r="EC14" s="606" t="str">
        <f t="shared" si="132"/>
        <v/>
      </c>
      <c r="ED14" s="606" t="str">
        <f>IF((EC14&lt;&gt;""),IF(OR($F14&lt;&gt;$G14,PrSettings!$M$4="●"),(($F14-$G14)=(DZ14-EA14))*1,0),"")</f>
        <v/>
      </c>
      <c r="EE14" s="606" t="str">
        <f t="shared" si="133"/>
        <v/>
      </c>
      <c r="EF14" s="606" t="str">
        <f>IF(EC14&lt;&gt;"",IF(ABS($F14-$G14)&gt;=PrSettings!$M$7,(ABS($F14-$G14-DZ14+EA14)&lt;=1)*1,IF(AND(EC14,$F14=$G14,$F14&gt;=PrSettings!$M$6),(ABS(DZ14-$F14)&lt;=1)*1,IF(AND(EC14,$F14+$G14&gt;=PrSettings!$M$8),(ABS(DZ14-$F14)+ABS(EA14-$G14)&lt;=1)*1,""))),"")</f>
        <v/>
      </c>
      <c r="EG14" s="618"/>
      <c r="EI14" s="605">
        <f t="shared" si="10"/>
        <v>5</v>
      </c>
      <c r="EJ14" s="646" t="str">
        <f>GrpB!$B$5</f>
        <v>Spanien</v>
      </c>
      <c r="EK14" s="606">
        <f t="shared" si="134"/>
        <v>13</v>
      </c>
      <c r="EL14" s="646" t="str">
        <f>GrpB!$D$5</f>
        <v>Portugal</v>
      </c>
      <c r="EM14" s="643"/>
      <c r="EN14" s="643"/>
      <c r="EO14" s="615"/>
      <c r="EP14" s="606" t="str">
        <f t="shared" si="135"/>
        <v/>
      </c>
      <c r="EQ14" s="606" t="str">
        <f>IF((EP14&lt;&gt;""),IF(OR($F14&lt;&gt;$G14,PrSettings!$M$4="●"),(($F14-$G14)=(EM14-EN14))*1,0),"")</f>
        <v/>
      </c>
      <c r="ER14" s="606" t="str">
        <f t="shared" si="136"/>
        <v/>
      </c>
      <c r="ES14" s="606" t="str">
        <f>IF(EP14&lt;&gt;"",IF(ABS($F14-$G14)&gt;=PrSettings!$M$7,(ABS($F14-$G14-EM14+EN14)&lt;=1)*1,IF(AND(EP14,$F14=$G14,$F14&gt;=PrSettings!$M$6),(ABS(EM14-$F14)&lt;=1)*1,IF(AND(EP14,$F14+$G14&gt;=PrSettings!$M$8),(ABS(EM14-$F14)+ABS(EN14-$G14)&lt;=1)*1,""))),"")</f>
        <v/>
      </c>
      <c r="ET14" s="618"/>
      <c r="EV14" s="605">
        <f t="shared" si="11"/>
        <v>5</v>
      </c>
      <c r="EW14" s="646" t="str">
        <f>GrpB!$B$5</f>
        <v>Spanien</v>
      </c>
      <c r="EX14" s="606">
        <f t="shared" si="137"/>
        <v>13</v>
      </c>
      <c r="EY14" s="646" t="str">
        <f>GrpB!$D$5</f>
        <v>Portugal</v>
      </c>
      <c r="EZ14" s="643"/>
      <c r="FA14" s="643"/>
      <c r="FB14" s="615"/>
      <c r="FC14" s="606" t="str">
        <f t="shared" si="138"/>
        <v/>
      </c>
      <c r="FD14" s="606" t="str">
        <f>IF((FC14&lt;&gt;""),IF(OR($F14&lt;&gt;$G14,PrSettings!$M$4="●"),(($F14-$G14)=(EZ14-FA14))*1,0),"")</f>
        <v/>
      </c>
      <c r="FE14" s="606" t="str">
        <f t="shared" si="139"/>
        <v/>
      </c>
      <c r="FF14" s="606" t="str">
        <f>IF(FC14&lt;&gt;"",IF(ABS($F14-$G14)&gt;=PrSettings!$M$7,(ABS($F14-$G14-EZ14+FA14)&lt;=1)*1,IF(AND(FC14,$F14=$G14,$F14&gt;=PrSettings!$M$6),(ABS(EZ14-$F14)&lt;=1)*1,IF(AND(FC14,$F14+$G14&gt;=PrSettings!$M$8),(ABS(EZ14-$F14)+ABS(FA14-$G14)&lt;=1)*1,""))),"")</f>
        <v/>
      </c>
      <c r="FG14" s="618"/>
      <c r="FI14" s="605">
        <f t="shared" si="12"/>
        <v>5</v>
      </c>
      <c r="FJ14" s="646" t="str">
        <f>GrpB!$B$5</f>
        <v>Spanien</v>
      </c>
      <c r="FK14" s="606">
        <f t="shared" si="140"/>
        <v>13</v>
      </c>
      <c r="FL14" s="646" t="str">
        <f>GrpB!$D$5</f>
        <v>Portugal</v>
      </c>
      <c r="FM14" s="643"/>
      <c r="FN14" s="643"/>
      <c r="FO14" s="615"/>
      <c r="FP14" s="606" t="str">
        <f t="shared" si="141"/>
        <v/>
      </c>
      <c r="FQ14" s="606" t="str">
        <f>IF((FP14&lt;&gt;""),IF(OR($F14&lt;&gt;$G14,PrSettings!$M$4="●"),(($F14-$G14)=(FM14-FN14))*1,0),"")</f>
        <v/>
      </c>
      <c r="FR14" s="606" t="str">
        <f t="shared" si="142"/>
        <v/>
      </c>
      <c r="FS14" s="606" t="str">
        <f>IF(FP14&lt;&gt;"",IF(ABS($F14-$G14)&gt;=PrSettings!$M$7,(ABS($F14-$G14-FM14+FN14)&lt;=1)*1,IF(AND(FP14,$F14=$G14,$F14&gt;=PrSettings!$M$6),(ABS(FM14-$F14)&lt;=1)*1,IF(AND(FP14,$F14+$G14&gt;=PrSettings!$M$8),(ABS(FM14-$F14)+ABS(FN14-$G14)&lt;=1)*1,""))),"")</f>
        <v/>
      </c>
      <c r="FT14" s="618"/>
      <c r="FV14" s="605">
        <f t="shared" si="13"/>
        <v>5</v>
      </c>
      <c r="FW14" s="646" t="str">
        <f>GrpB!$B$5</f>
        <v>Spanien</v>
      </c>
      <c r="FX14" s="606">
        <f t="shared" si="143"/>
        <v>13</v>
      </c>
      <c r="FY14" s="646" t="str">
        <f>GrpB!$D$5</f>
        <v>Portugal</v>
      </c>
      <c r="FZ14" s="643"/>
      <c r="GA14" s="643"/>
      <c r="GB14" s="615"/>
      <c r="GC14" s="606" t="str">
        <f t="shared" si="144"/>
        <v/>
      </c>
      <c r="GD14" s="606" t="str">
        <f>IF((GC14&lt;&gt;""),IF(OR($F14&lt;&gt;$G14,PrSettings!$M$4="●"),(($F14-$G14)=(FZ14-GA14))*1,0),"")</f>
        <v/>
      </c>
      <c r="GE14" s="606" t="str">
        <f t="shared" si="145"/>
        <v/>
      </c>
      <c r="GF14" s="606" t="str">
        <f>IF(GC14&lt;&gt;"",IF(ABS($F14-$G14)&gt;=PrSettings!$M$7,(ABS($F14-$G14-FZ14+GA14)&lt;=1)*1,IF(AND(GC14,$F14=$G14,$F14&gt;=PrSettings!$M$6),(ABS(FZ14-$F14)&lt;=1)*1,IF(AND(GC14,$F14+$G14&gt;=PrSettings!$M$8),(ABS(FZ14-$F14)+ABS(GA14-$G14)&lt;=1)*1,""))),"")</f>
        <v/>
      </c>
      <c r="GG14" s="618"/>
      <c r="GI14" s="605">
        <f t="shared" si="14"/>
        <v>5</v>
      </c>
      <c r="GJ14" s="646" t="str">
        <f>GrpB!$B$5</f>
        <v>Spanien</v>
      </c>
      <c r="GK14" s="606">
        <f t="shared" si="146"/>
        <v>13</v>
      </c>
      <c r="GL14" s="646" t="str">
        <f>GrpB!$D$5</f>
        <v>Portugal</v>
      </c>
      <c r="GM14" s="643"/>
      <c r="GN14" s="643"/>
      <c r="GO14" s="615"/>
      <c r="GP14" s="606" t="str">
        <f t="shared" si="147"/>
        <v/>
      </c>
      <c r="GQ14" s="606" t="str">
        <f>IF((GP14&lt;&gt;""),IF(OR($F14&lt;&gt;$G14,PrSettings!$M$4="●"),(($F14-$G14)=(GM14-GN14))*1,0),"")</f>
        <v/>
      </c>
      <c r="GR14" s="606" t="str">
        <f t="shared" si="148"/>
        <v/>
      </c>
      <c r="GS14" s="606" t="str">
        <f>IF(GP14&lt;&gt;"",IF(ABS($F14-$G14)&gt;=PrSettings!$M$7,(ABS($F14-$G14-GM14+GN14)&lt;=1)*1,IF(AND(GP14,$F14=$G14,$F14&gt;=PrSettings!$M$6),(ABS(GM14-$F14)&lt;=1)*1,IF(AND(GP14,$F14+$G14&gt;=PrSettings!$M$8),(ABS(GM14-$F14)+ABS(GN14-$G14)&lt;=1)*1,""))),"")</f>
        <v/>
      </c>
      <c r="GT14" s="618"/>
      <c r="GV14" s="605">
        <f t="shared" si="15"/>
        <v>5</v>
      </c>
      <c r="GW14" s="646" t="str">
        <f>GrpB!$B$5</f>
        <v>Spanien</v>
      </c>
      <c r="GX14" s="606">
        <f t="shared" si="149"/>
        <v>13</v>
      </c>
      <c r="GY14" s="646" t="str">
        <f>GrpB!$D$5</f>
        <v>Portugal</v>
      </c>
      <c r="GZ14" s="643"/>
      <c r="HA14" s="643"/>
      <c r="HB14" s="615"/>
      <c r="HC14" s="606" t="str">
        <f t="shared" si="150"/>
        <v/>
      </c>
      <c r="HD14" s="606" t="str">
        <f>IF((HC14&lt;&gt;""),IF(OR($F14&lt;&gt;$G14,PrSettings!$M$4="●"),(($F14-$G14)=(GZ14-HA14))*1,0),"")</f>
        <v/>
      </c>
      <c r="HE14" s="606" t="str">
        <f t="shared" si="151"/>
        <v/>
      </c>
      <c r="HF14" s="606" t="str">
        <f>IF(HC14&lt;&gt;"",IF(ABS($F14-$G14)&gt;=PrSettings!$M$7,(ABS($F14-$G14-GZ14+HA14)&lt;=1)*1,IF(AND(HC14,$F14=$G14,$F14&gt;=PrSettings!$M$6),(ABS(GZ14-$F14)&lt;=1)*1,IF(AND(HC14,$F14+$G14&gt;=PrSettings!$M$8),(ABS(GZ14-$F14)+ABS(HA14-$G14)&lt;=1)*1,""))),"")</f>
        <v/>
      </c>
      <c r="HG14" s="618"/>
      <c r="HI14" s="605">
        <f t="shared" si="16"/>
        <v>5</v>
      </c>
      <c r="HJ14" s="646" t="str">
        <f>GrpB!$B$5</f>
        <v>Spanien</v>
      </c>
      <c r="HK14" s="606">
        <f t="shared" si="152"/>
        <v>13</v>
      </c>
      <c r="HL14" s="646" t="str">
        <f>GrpB!$D$5</f>
        <v>Portugal</v>
      </c>
      <c r="HM14" s="643"/>
      <c r="HN14" s="643"/>
      <c r="HO14" s="615"/>
      <c r="HP14" s="606" t="str">
        <f t="shared" si="153"/>
        <v/>
      </c>
      <c r="HQ14" s="606" t="str">
        <f>IF((HP14&lt;&gt;""),IF(OR($F14&lt;&gt;$G14,PrSettings!$M$4="●"),(($F14-$G14)=(HM14-HN14))*1,0),"")</f>
        <v/>
      </c>
      <c r="HR14" s="606" t="str">
        <f t="shared" si="154"/>
        <v/>
      </c>
      <c r="HS14" s="606" t="str">
        <f>IF(HP14&lt;&gt;"",IF(ABS($F14-$G14)&gt;=PrSettings!$M$7,(ABS($F14-$G14-HM14+HN14)&lt;=1)*1,IF(AND(HP14,$F14=$G14,$F14&gt;=PrSettings!$M$6),(ABS(HM14-$F14)&lt;=1)*1,IF(AND(HP14,$F14+$G14&gt;=PrSettings!$M$8),(ABS(HM14-$F14)+ABS(HN14-$G14)&lt;=1)*1,""))),"")</f>
        <v/>
      </c>
      <c r="HT14" s="618"/>
      <c r="HV14" s="605">
        <f t="shared" si="17"/>
        <v>5</v>
      </c>
      <c r="HW14" s="646" t="str">
        <f>GrpB!$B$5</f>
        <v>Spanien</v>
      </c>
      <c r="HX14" s="606">
        <f t="shared" si="155"/>
        <v>13</v>
      </c>
      <c r="HY14" s="646" t="str">
        <f>GrpB!$D$5</f>
        <v>Portugal</v>
      </c>
      <c r="HZ14" s="643"/>
      <c r="IA14" s="643"/>
      <c r="IB14" s="615"/>
      <c r="IC14" s="606" t="str">
        <f t="shared" si="156"/>
        <v/>
      </c>
      <c r="ID14" s="606" t="str">
        <f>IF((IC14&lt;&gt;""),IF(OR($F14&lt;&gt;$G14,PrSettings!$M$4="●"),(($F14-$G14)=(HZ14-IA14))*1,0),"")</f>
        <v/>
      </c>
      <c r="IE14" s="606" t="str">
        <f t="shared" si="157"/>
        <v/>
      </c>
      <c r="IF14" s="606" t="str">
        <f>IF(IC14&lt;&gt;"",IF(ABS($F14-$G14)&gt;=PrSettings!$M$7,(ABS($F14-$G14-HZ14+IA14)&lt;=1)*1,IF(AND(IC14,$F14=$G14,$F14&gt;=PrSettings!$M$6),(ABS(HZ14-$F14)&lt;=1)*1,IF(AND(IC14,$F14+$G14&gt;=PrSettings!$M$8),(ABS(HZ14-$F14)+ABS(IA14-$G14)&lt;=1)*1,""))),"")</f>
        <v/>
      </c>
      <c r="IG14" s="618"/>
      <c r="II14" s="605">
        <f t="shared" si="18"/>
        <v>5</v>
      </c>
      <c r="IJ14" s="646" t="str">
        <f>GrpB!$B$5</f>
        <v>Spanien</v>
      </c>
      <c r="IK14" s="606">
        <f t="shared" si="158"/>
        <v>13</v>
      </c>
      <c r="IL14" s="646" t="str">
        <f>GrpB!$D$5</f>
        <v>Portugal</v>
      </c>
      <c r="IM14" s="643"/>
      <c r="IN14" s="643"/>
      <c r="IO14" s="615"/>
      <c r="IP14" s="606" t="str">
        <f t="shared" si="159"/>
        <v/>
      </c>
      <c r="IQ14" s="606" t="str">
        <f>IF((IP14&lt;&gt;""),IF(OR($F14&lt;&gt;$G14,PrSettings!$M$4="●"),(($F14-$G14)=(IM14-IN14))*1,0),"")</f>
        <v/>
      </c>
      <c r="IR14" s="606" t="str">
        <f t="shared" si="160"/>
        <v/>
      </c>
      <c r="IS14" s="606" t="str">
        <f>IF(IP14&lt;&gt;"",IF(ABS($F14-$G14)&gt;=PrSettings!$M$7,(ABS($F14-$G14-IM14+IN14)&lt;=1)*1,IF(AND(IP14,$F14=$G14,$F14&gt;=PrSettings!$M$6),(ABS(IM14-$F14)&lt;=1)*1,IF(AND(IP14,$F14+$G14&gt;=PrSettings!$M$8),(ABS(IM14-$F14)+ABS(IN14-$G14)&lt;=1)*1,""))),"")</f>
        <v/>
      </c>
      <c r="IT14" s="618"/>
      <c r="IV14" s="605">
        <f t="shared" si="19"/>
        <v>5</v>
      </c>
      <c r="IW14" s="646" t="str">
        <f>GrpB!$B$5</f>
        <v>Spanien</v>
      </c>
      <c r="IX14" s="606">
        <f t="shared" si="161"/>
        <v>13</v>
      </c>
      <c r="IY14" s="646" t="str">
        <f>GrpB!$D$5</f>
        <v>Portugal</v>
      </c>
      <c r="IZ14" s="643"/>
      <c r="JA14" s="643"/>
      <c r="JB14" s="615"/>
      <c r="JC14" s="606" t="str">
        <f t="shared" si="162"/>
        <v/>
      </c>
      <c r="JD14" s="606" t="str">
        <f>IF((JC14&lt;&gt;""),IF(OR($F14&lt;&gt;$G14,PrSettings!$M$4="●"),(($F14-$G14)=(IZ14-JA14))*1,0),"")</f>
        <v/>
      </c>
      <c r="JE14" s="606" t="str">
        <f t="shared" si="163"/>
        <v/>
      </c>
      <c r="JF14" s="606" t="str">
        <f>IF(JC14&lt;&gt;"",IF(ABS($F14-$G14)&gt;=PrSettings!$M$7,(ABS($F14-$G14-IZ14+JA14)&lt;=1)*1,IF(AND(JC14,$F14=$G14,$F14&gt;=PrSettings!$M$6),(ABS(IZ14-$F14)&lt;=1)*1,IF(AND(JC14,$F14+$G14&gt;=PrSettings!$M$8),(ABS(IZ14-$F14)+ABS(JA14-$G14)&lt;=1)*1,""))),"")</f>
        <v/>
      </c>
      <c r="JG14" s="618"/>
      <c r="JI14" s="605">
        <f t="shared" si="20"/>
        <v>5</v>
      </c>
      <c r="JJ14" s="646" t="str">
        <f>GrpB!$B$5</f>
        <v>Spanien</v>
      </c>
      <c r="JK14" s="606">
        <f t="shared" si="164"/>
        <v>13</v>
      </c>
      <c r="JL14" s="646" t="str">
        <f>GrpB!$D$5</f>
        <v>Portugal</v>
      </c>
      <c r="JM14" s="643"/>
      <c r="JN14" s="643"/>
      <c r="JO14" s="615"/>
      <c r="JP14" s="606" t="str">
        <f t="shared" si="165"/>
        <v/>
      </c>
      <c r="JQ14" s="606" t="str">
        <f>IF((JP14&lt;&gt;""),IF(OR($F14&lt;&gt;$G14,PrSettings!$M$4="●"),(($F14-$G14)=(JM14-JN14))*1,0),"")</f>
        <v/>
      </c>
      <c r="JR14" s="606" t="str">
        <f t="shared" si="166"/>
        <v/>
      </c>
      <c r="JS14" s="606" t="str">
        <f>IF(JP14&lt;&gt;"",IF(ABS($F14-$G14)&gt;=PrSettings!$M$7,(ABS($F14-$G14-JM14+JN14)&lt;=1)*1,IF(AND(JP14,$F14=$G14,$F14&gt;=PrSettings!$M$6),(ABS(JM14-$F14)&lt;=1)*1,IF(AND(JP14,$F14+$G14&gt;=PrSettings!$M$8),(ABS(JM14-$F14)+ABS(JN14-$G14)&lt;=1)*1,""))),"")</f>
        <v/>
      </c>
      <c r="JT14" s="618"/>
      <c r="JV14" s="605">
        <f t="shared" si="21"/>
        <v>5</v>
      </c>
      <c r="JW14" s="646" t="str">
        <f>GrpB!$B$5</f>
        <v>Spanien</v>
      </c>
      <c r="JX14" s="606">
        <f t="shared" si="167"/>
        <v>13</v>
      </c>
      <c r="JY14" s="646" t="str">
        <f>GrpB!$D$5</f>
        <v>Portugal</v>
      </c>
      <c r="JZ14" s="643"/>
      <c r="KA14" s="643"/>
      <c r="KB14" s="615"/>
      <c r="KC14" s="606" t="str">
        <f t="shared" si="168"/>
        <v/>
      </c>
      <c r="KD14" s="606" t="str">
        <f>IF((KC14&lt;&gt;""),IF(OR($F14&lt;&gt;$G14,PrSettings!$M$4="●"),(($F14-$G14)=(JZ14-KA14))*1,0),"")</f>
        <v/>
      </c>
      <c r="KE14" s="606" t="str">
        <f t="shared" si="169"/>
        <v/>
      </c>
      <c r="KF14" s="606" t="str">
        <f>IF(KC14&lt;&gt;"",IF(ABS($F14-$G14)&gt;=PrSettings!$M$7,(ABS($F14-$G14-JZ14+KA14)&lt;=1)*1,IF(AND(KC14,$F14=$G14,$F14&gt;=PrSettings!$M$6),(ABS(JZ14-$F14)&lt;=1)*1,IF(AND(KC14,$F14+$G14&gt;=PrSettings!$M$8),(ABS(JZ14-$F14)+ABS(KA14-$G14)&lt;=1)*1,""))),"")</f>
        <v/>
      </c>
      <c r="KG14" s="618"/>
      <c r="KI14" s="605">
        <f t="shared" si="22"/>
        <v>5</v>
      </c>
      <c r="KJ14" s="646" t="str">
        <f>GrpB!$B$5</f>
        <v>Spanien</v>
      </c>
      <c r="KK14" s="606">
        <f t="shared" si="170"/>
        <v>13</v>
      </c>
      <c r="KL14" s="646" t="str">
        <f>GrpB!$D$5</f>
        <v>Portugal</v>
      </c>
      <c r="KM14" s="643"/>
      <c r="KN14" s="643"/>
      <c r="KO14" s="615"/>
      <c r="KP14" s="606" t="str">
        <f t="shared" si="171"/>
        <v/>
      </c>
      <c r="KQ14" s="606" t="str">
        <f>IF((KP14&lt;&gt;""),IF(OR($F14&lt;&gt;$G14,PrSettings!$M$4="●"),(($F14-$G14)=(KM14-KN14))*1,0),"")</f>
        <v/>
      </c>
      <c r="KR14" s="606" t="str">
        <f t="shared" si="172"/>
        <v/>
      </c>
      <c r="KS14" s="606" t="str">
        <f>IF(KP14&lt;&gt;"",IF(ABS($F14-$G14)&gt;=PrSettings!$M$7,(ABS($F14-$G14-KM14+KN14)&lt;=1)*1,IF(AND(KP14,$F14=$G14,$F14&gt;=PrSettings!$M$6),(ABS(KM14-$F14)&lt;=1)*1,IF(AND(KP14,$F14+$G14&gt;=PrSettings!$M$8),(ABS(KM14-$F14)+ABS(KN14-$G14)&lt;=1)*1,""))),"")</f>
        <v/>
      </c>
      <c r="KT14" s="618"/>
      <c r="KV14" s="605">
        <f t="shared" si="23"/>
        <v>5</v>
      </c>
      <c r="KW14" s="646" t="str">
        <f>GrpB!$B$5</f>
        <v>Spanien</v>
      </c>
      <c r="KX14" s="606">
        <f t="shared" si="173"/>
        <v>13</v>
      </c>
      <c r="KY14" s="646" t="str">
        <f>GrpB!$D$5</f>
        <v>Portugal</v>
      </c>
      <c r="KZ14" s="643"/>
      <c r="LA14" s="643"/>
      <c r="LB14" s="615"/>
      <c r="LC14" s="606" t="str">
        <f t="shared" si="174"/>
        <v/>
      </c>
      <c r="LD14" s="606" t="str">
        <f>IF((LC14&lt;&gt;""),IF(OR($F14&lt;&gt;$G14,PrSettings!$M$4="●"),(($F14-$G14)=(KZ14-LA14))*1,0),"")</f>
        <v/>
      </c>
      <c r="LE14" s="606" t="str">
        <f t="shared" si="175"/>
        <v/>
      </c>
      <c r="LF14" s="606" t="str">
        <f>IF(LC14&lt;&gt;"",IF(ABS($F14-$G14)&gt;=PrSettings!$M$7,(ABS($F14-$G14-KZ14+LA14)&lt;=1)*1,IF(AND(LC14,$F14=$G14,$F14&gt;=PrSettings!$M$6),(ABS(KZ14-$F14)&lt;=1)*1,IF(AND(LC14,$F14+$G14&gt;=PrSettings!$M$8),(ABS(KZ14-$F14)+ABS(LA14-$G14)&lt;=1)*1,""))),"")</f>
        <v/>
      </c>
      <c r="LG14" s="618"/>
      <c r="LI14" s="605">
        <f t="shared" si="24"/>
        <v>5</v>
      </c>
      <c r="LJ14" s="646" t="str">
        <f>GrpB!$B$5</f>
        <v>Spanien</v>
      </c>
      <c r="LK14" s="606">
        <f t="shared" si="176"/>
        <v>13</v>
      </c>
      <c r="LL14" s="646" t="str">
        <f>GrpB!$D$5</f>
        <v>Portugal</v>
      </c>
      <c r="LM14" s="643"/>
      <c r="LN14" s="643"/>
      <c r="LO14" s="615"/>
      <c r="LP14" s="606" t="str">
        <f t="shared" si="177"/>
        <v/>
      </c>
      <c r="LQ14" s="606" t="str">
        <f>IF((LP14&lt;&gt;""),IF(OR($F14&lt;&gt;$G14,PrSettings!$M$4="●"),(($F14-$G14)=(LM14-LN14))*1,0),"")</f>
        <v/>
      </c>
      <c r="LR14" s="606" t="str">
        <f t="shared" si="178"/>
        <v/>
      </c>
      <c r="LS14" s="606" t="str">
        <f>IF(LP14&lt;&gt;"",IF(ABS($F14-$G14)&gt;=PrSettings!$M$7,(ABS($F14-$G14-LM14+LN14)&lt;=1)*1,IF(AND(LP14,$F14=$G14,$F14&gt;=PrSettings!$M$6),(ABS(LM14-$F14)&lt;=1)*1,IF(AND(LP14,$F14+$G14&gt;=PrSettings!$M$8),(ABS(LM14-$F14)+ABS(LN14-$G14)&lt;=1)*1,""))),"")</f>
        <v/>
      </c>
      <c r="LT14" s="618"/>
      <c r="LV14" s="605">
        <f t="shared" si="25"/>
        <v>5</v>
      </c>
      <c r="LW14" s="646" t="str">
        <f>GrpB!$B$5</f>
        <v>Spanien</v>
      </c>
      <c r="LX14" s="606">
        <f t="shared" si="179"/>
        <v>13</v>
      </c>
      <c r="LY14" s="646" t="str">
        <f>GrpB!$D$5</f>
        <v>Portugal</v>
      </c>
      <c r="LZ14" s="643"/>
      <c r="MA14" s="643"/>
      <c r="MB14" s="615"/>
      <c r="MC14" s="606" t="str">
        <f t="shared" si="180"/>
        <v/>
      </c>
      <c r="MD14" s="606" t="str">
        <f>IF((MC14&lt;&gt;""),IF(OR($F14&lt;&gt;$G14,PrSettings!$M$4="●"),(($F14-$G14)=(LZ14-MA14))*1,0),"")</f>
        <v/>
      </c>
      <c r="ME14" s="606" t="str">
        <f t="shared" si="181"/>
        <v/>
      </c>
      <c r="MF14" s="606" t="str">
        <f>IF(MC14&lt;&gt;"",IF(ABS($F14-$G14)&gt;=PrSettings!$M$7,(ABS($F14-$G14-LZ14+MA14)&lt;=1)*1,IF(AND(MC14,$F14=$G14,$F14&gt;=PrSettings!$M$6),(ABS(LZ14-$F14)&lt;=1)*1,IF(AND(MC14,$F14+$G14&gt;=PrSettings!$M$8),(ABS(LZ14-$F14)+ABS(MA14-$G14)&lt;=1)*1,""))),"")</f>
        <v/>
      </c>
      <c r="MG14" s="618"/>
    </row>
    <row r="15" spans="2:345" x14ac:dyDescent="0.25">
      <c r="B15" s="605">
        <f>INDEX(Groups!$C$7:$C$25,MATCH(C15,Groups!$D$7:$D$25,0))</f>
        <v>5</v>
      </c>
      <c r="C15" s="646" t="str">
        <f>GrpB!$B$6</f>
        <v>Spanien</v>
      </c>
      <c r="D15" s="606">
        <f>INDEX(Groups!$C$7:$C$25,MATCH(E15,Groups!$D$7:$D$25,0))</f>
        <v>1</v>
      </c>
      <c r="E15" s="646" t="str">
        <f>GrpB!$D$6</f>
        <v>Belgien</v>
      </c>
      <c r="F15" s="649">
        <f>GrpB!$E$6</f>
        <v>6</v>
      </c>
      <c r="G15" s="650">
        <f>GrpB!$G$6</f>
        <v>2</v>
      </c>
      <c r="I15" s="605">
        <f t="shared" si="0"/>
        <v>5</v>
      </c>
      <c r="J15" s="646" t="str">
        <f>GrpB!$B$6</f>
        <v>Spanien</v>
      </c>
      <c r="K15" s="606">
        <f t="shared" si="104"/>
        <v>1</v>
      </c>
      <c r="L15" s="646" t="str">
        <f>GrpB!$D$6</f>
        <v>Belgien</v>
      </c>
      <c r="M15" s="643"/>
      <c r="N15" s="643"/>
      <c r="O15" s="615"/>
      <c r="P15" s="606" t="str">
        <f t="shared" si="105"/>
        <v/>
      </c>
      <c r="Q15" s="606" t="str">
        <f>IF((P15&lt;&gt;""),IF(OR($F15&lt;&gt;$G15,PrSettings!$M$4="●"),(($F15-$G15)=(M15-N15))*1,0),"")</f>
        <v/>
      </c>
      <c r="R15" s="606" t="str">
        <f t="shared" si="106"/>
        <v/>
      </c>
      <c r="S15" s="606" t="str">
        <f>IF(P15&lt;&gt;"",IF(ABS($F15-$G15)&gt;=PrSettings!$M$7,(ABS($F15-$G15-M15+N15)&lt;=1)*1,IF(AND(P15,$F15=$G15,$F15&gt;=PrSettings!$M$6),(ABS(M15-$F15)&lt;=1)*1,IF(AND(P15,$F15+$G15&gt;=PrSettings!$M$8),(ABS(M15-$F15)+ABS(N15-$G15)&lt;=1)*1,""))),"")</f>
        <v/>
      </c>
      <c r="T15" s="618"/>
      <c r="V15" s="605">
        <f t="shared" si="1"/>
        <v>5</v>
      </c>
      <c r="W15" s="646" t="str">
        <f>GrpB!$B$6</f>
        <v>Spanien</v>
      </c>
      <c r="X15" s="606">
        <f t="shared" si="107"/>
        <v>1</v>
      </c>
      <c r="Y15" s="646" t="str">
        <f>GrpB!$D$6</f>
        <v>Belgien</v>
      </c>
      <c r="Z15" s="643"/>
      <c r="AA15" s="643"/>
      <c r="AB15" s="615"/>
      <c r="AC15" s="606" t="str">
        <f t="shared" si="108"/>
        <v/>
      </c>
      <c r="AD15" s="606" t="str">
        <f>IF((AC15&lt;&gt;""),IF(OR($F15&lt;&gt;$G15,PrSettings!$M$4="●"),(($F15-$G15)=(Z15-AA15))*1,0),"")</f>
        <v/>
      </c>
      <c r="AE15" s="606" t="str">
        <f t="shared" si="109"/>
        <v/>
      </c>
      <c r="AF15" s="606" t="str">
        <f>IF(AC15&lt;&gt;"",IF(ABS($F15-$G15)&gt;=PrSettings!$M$7,(ABS($F15-$G15-Z15+AA15)&lt;=1)*1,IF(AND(AC15,$F15=$G15,$F15&gt;=PrSettings!$M$6),(ABS(Z15-$F15)&lt;=1)*1,IF(AND(AC15,$F15+$G15&gt;=PrSettings!$M$8),(ABS(Z15-$F15)+ABS(AA15-$G15)&lt;=1)*1,""))),"")</f>
        <v/>
      </c>
      <c r="AG15" s="618"/>
      <c r="AI15" s="605">
        <f t="shared" si="2"/>
        <v>5</v>
      </c>
      <c r="AJ15" s="646" t="str">
        <f>GrpB!$B$6</f>
        <v>Spanien</v>
      </c>
      <c r="AK15" s="606">
        <f t="shared" si="110"/>
        <v>1</v>
      </c>
      <c r="AL15" s="646" t="str">
        <f>GrpB!$D$6</f>
        <v>Belgien</v>
      </c>
      <c r="AM15" s="643"/>
      <c r="AN15" s="643"/>
      <c r="AO15" s="615"/>
      <c r="AP15" s="606" t="str">
        <f t="shared" si="111"/>
        <v/>
      </c>
      <c r="AQ15" s="606" t="str">
        <f>IF((AP15&lt;&gt;""),IF(OR($F15&lt;&gt;$G15,PrSettings!$M$4="●"),(($F15-$G15)=(AM15-AN15))*1,0),"")</f>
        <v/>
      </c>
      <c r="AR15" s="606" t="str">
        <f t="shared" si="112"/>
        <v/>
      </c>
      <c r="AS15" s="606" t="str">
        <f>IF(AP15&lt;&gt;"",IF(ABS($F15-$G15)&gt;=PrSettings!$M$7,(ABS($F15-$G15-AM15+AN15)&lt;=1)*1,IF(AND(AP15,$F15=$G15,$F15&gt;=PrSettings!$M$6),(ABS(AM15-$F15)&lt;=1)*1,IF(AND(AP15,$F15+$G15&gt;=PrSettings!$M$8),(ABS(AM15-$F15)+ABS(AN15-$G15)&lt;=1)*1,""))),"")</f>
        <v/>
      </c>
      <c r="AT15" s="618"/>
      <c r="AV15" s="605">
        <f t="shared" si="3"/>
        <v>5</v>
      </c>
      <c r="AW15" s="646" t="str">
        <f>GrpB!$B$6</f>
        <v>Spanien</v>
      </c>
      <c r="AX15" s="606">
        <f t="shared" si="113"/>
        <v>1</v>
      </c>
      <c r="AY15" s="646" t="str">
        <f>GrpB!$D$6</f>
        <v>Belgien</v>
      </c>
      <c r="AZ15" s="643"/>
      <c r="BA15" s="643"/>
      <c r="BB15" s="615"/>
      <c r="BC15" s="606" t="str">
        <f t="shared" si="114"/>
        <v/>
      </c>
      <c r="BD15" s="606" t="str">
        <f>IF((BC15&lt;&gt;""),IF(OR($F15&lt;&gt;$G15,PrSettings!$M$4="●"),(($F15-$G15)=(AZ15-BA15))*1,0),"")</f>
        <v/>
      </c>
      <c r="BE15" s="606" t="str">
        <f t="shared" si="115"/>
        <v/>
      </c>
      <c r="BF15" s="606" t="str">
        <f>IF(BC15&lt;&gt;"",IF(ABS($F15-$G15)&gt;=PrSettings!$M$7,(ABS($F15-$G15-AZ15+BA15)&lt;=1)*1,IF(AND(BC15,$F15=$G15,$F15&gt;=PrSettings!$M$6),(ABS(AZ15-$F15)&lt;=1)*1,IF(AND(BC15,$F15+$G15&gt;=PrSettings!$M$8),(ABS(AZ15-$F15)+ABS(BA15-$G15)&lt;=1)*1,""))),"")</f>
        <v/>
      </c>
      <c r="BG15" s="618"/>
      <c r="BI15" s="605">
        <f t="shared" si="4"/>
        <v>5</v>
      </c>
      <c r="BJ15" s="646" t="str">
        <f>GrpB!$B$6</f>
        <v>Spanien</v>
      </c>
      <c r="BK15" s="606">
        <f t="shared" si="116"/>
        <v>1</v>
      </c>
      <c r="BL15" s="646" t="str">
        <f>GrpB!$D$6</f>
        <v>Belgien</v>
      </c>
      <c r="BM15" s="643"/>
      <c r="BN15" s="643"/>
      <c r="BO15" s="615"/>
      <c r="BP15" s="606" t="str">
        <f t="shared" si="117"/>
        <v/>
      </c>
      <c r="BQ15" s="606" t="str">
        <f>IF((BP15&lt;&gt;""),IF(OR($F15&lt;&gt;$G15,PrSettings!$M$4="●"),(($F15-$G15)=(BM15-BN15))*1,0),"")</f>
        <v/>
      </c>
      <c r="BR15" s="606" t="str">
        <f t="shared" si="118"/>
        <v/>
      </c>
      <c r="BS15" s="606" t="str">
        <f>IF(BP15&lt;&gt;"",IF(ABS($F15-$G15)&gt;=PrSettings!$M$7,(ABS($F15-$G15-BM15+BN15)&lt;=1)*1,IF(AND(BP15,$F15=$G15,$F15&gt;=PrSettings!$M$6),(ABS(BM15-$F15)&lt;=1)*1,IF(AND(BP15,$F15+$G15&gt;=PrSettings!$M$8),(ABS(BM15-$F15)+ABS(BN15-$G15)&lt;=1)*1,""))),"")</f>
        <v/>
      </c>
      <c r="BT15" s="618"/>
      <c r="BV15" s="605">
        <f t="shared" si="5"/>
        <v>5</v>
      </c>
      <c r="BW15" s="646" t="str">
        <f>GrpB!$B$6</f>
        <v>Spanien</v>
      </c>
      <c r="BX15" s="606">
        <f t="shared" si="119"/>
        <v>1</v>
      </c>
      <c r="BY15" s="646" t="str">
        <f>GrpB!$D$6</f>
        <v>Belgien</v>
      </c>
      <c r="BZ15" s="643"/>
      <c r="CA15" s="643"/>
      <c r="CB15" s="615"/>
      <c r="CC15" s="606" t="str">
        <f t="shared" si="120"/>
        <v/>
      </c>
      <c r="CD15" s="606" t="str">
        <f>IF((CC15&lt;&gt;""),IF(OR($F15&lt;&gt;$G15,PrSettings!$M$4="●"),(($F15-$G15)=(BZ15-CA15))*1,0),"")</f>
        <v/>
      </c>
      <c r="CE15" s="606" t="str">
        <f t="shared" si="121"/>
        <v/>
      </c>
      <c r="CF15" s="606" t="str">
        <f>IF(CC15&lt;&gt;"",IF(ABS($F15-$G15)&gt;=PrSettings!$M$7,(ABS($F15-$G15-BZ15+CA15)&lt;=1)*1,IF(AND(CC15,$F15=$G15,$F15&gt;=PrSettings!$M$6),(ABS(BZ15-$F15)&lt;=1)*1,IF(AND(CC15,$F15+$G15&gt;=PrSettings!$M$8),(ABS(BZ15-$F15)+ABS(CA15-$G15)&lt;=1)*1,""))),"")</f>
        <v/>
      </c>
      <c r="CG15" s="618"/>
      <c r="CI15" s="605">
        <f t="shared" si="6"/>
        <v>5</v>
      </c>
      <c r="CJ15" s="646" t="str">
        <f>GrpB!$B$6</f>
        <v>Spanien</v>
      </c>
      <c r="CK15" s="606">
        <f t="shared" si="122"/>
        <v>1</v>
      </c>
      <c r="CL15" s="646" t="str">
        <f>GrpB!$D$6</f>
        <v>Belgien</v>
      </c>
      <c r="CM15" s="643"/>
      <c r="CN15" s="643"/>
      <c r="CO15" s="615"/>
      <c r="CP15" s="606" t="str">
        <f t="shared" si="123"/>
        <v/>
      </c>
      <c r="CQ15" s="606" t="str">
        <f>IF((CP15&lt;&gt;""),IF(OR($F15&lt;&gt;$G15,PrSettings!$M$4="●"),(($F15-$G15)=(CM15-CN15))*1,0),"")</f>
        <v/>
      </c>
      <c r="CR15" s="606" t="str">
        <f t="shared" si="124"/>
        <v/>
      </c>
      <c r="CS15" s="606" t="str">
        <f>IF(CP15&lt;&gt;"",IF(ABS($F15-$G15)&gt;=PrSettings!$M$7,(ABS($F15-$G15-CM15+CN15)&lt;=1)*1,IF(AND(CP15,$F15=$G15,$F15&gt;=PrSettings!$M$6),(ABS(CM15-$F15)&lt;=1)*1,IF(AND(CP15,$F15+$G15&gt;=PrSettings!$M$8),(ABS(CM15-$F15)+ABS(CN15-$G15)&lt;=1)*1,""))),"")</f>
        <v/>
      </c>
      <c r="CT15" s="618"/>
      <c r="CV15" s="605">
        <f t="shared" si="7"/>
        <v>5</v>
      </c>
      <c r="CW15" s="646" t="str">
        <f>GrpB!$B$6</f>
        <v>Spanien</v>
      </c>
      <c r="CX15" s="606">
        <f t="shared" si="125"/>
        <v>1</v>
      </c>
      <c r="CY15" s="646" t="str">
        <f>GrpB!$D$6</f>
        <v>Belgien</v>
      </c>
      <c r="CZ15" s="643"/>
      <c r="DA15" s="643"/>
      <c r="DB15" s="615"/>
      <c r="DC15" s="606" t="str">
        <f t="shared" si="126"/>
        <v/>
      </c>
      <c r="DD15" s="606" t="str">
        <f>IF((DC15&lt;&gt;""),IF(OR($F15&lt;&gt;$G15,PrSettings!$M$4="●"),(($F15-$G15)=(CZ15-DA15))*1,0),"")</f>
        <v/>
      </c>
      <c r="DE15" s="606" t="str">
        <f t="shared" si="127"/>
        <v/>
      </c>
      <c r="DF15" s="606" t="str">
        <f>IF(DC15&lt;&gt;"",IF(ABS($F15-$G15)&gt;=PrSettings!$M$7,(ABS($F15-$G15-CZ15+DA15)&lt;=1)*1,IF(AND(DC15,$F15=$G15,$F15&gt;=PrSettings!$M$6),(ABS(CZ15-$F15)&lt;=1)*1,IF(AND(DC15,$F15+$G15&gt;=PrSettings!$M$8),(ABS(CZ15-$F15)+ABS(DA15-$G15)&lt;=1)*1,""))),"")</f>
        <v/>
      </c>
      <c r="DG15" s="618"/>
      <c r="DI15" s="605">
        <f t="shared" si="8"/>
        <v>5</v>
      </c>
      <c r="DJ15" s="646" t="str">
        <f>GrpB!$B$6</f>
        <v>Spanien</v>
      </c>
      <c r="DK15" s="606">
        <f t="shared" si="128"/>
        <v>1</v>
      </c>
      <c r="DL15" s="646" t="str">
        <f>GrpB!$D$6</f>
        <v>Belgien</v>
      </c>
      <c r="DM15" s="643"/>
      <c r="DN15" s="643"/>
      <c r="DO15" s="615"/>
      <c r="DP15" s="606" t="str">
        <f t="shared" si="129"/>
        <v/>
      </c>
      <c r="DQ15" s="606" t="str">
        <f>IF((DP15&lt;&gt;""),IF(OR($F15&lt;&gt;$G15,PrSettings!$M$4="●"),(($F15-$G15)=(DM15-DN15))*1,0),"")</f>
        <v/>
      </c>
      <c r="DR15" s="606" t="str">
        <f t="shared" si="130"/>
        <v/>
      </c>
      <c r="DS15" s="606" t="str">
        <f>IF(DP15&lt;&gt;"",IF(ABS($F15-$G15)&gt;=PrSettings!$M$7,(ABS($F15-$G15-DM15+DN15)&lt;=1)*1,IF(AND(DP15,$F15=$G15,$F15&gt;=PrSettings!$M$6),(ABS(DM15-$F15)&lt;=1)*1,IF(AND(DP15,$F15+$G15&gt;=PrSettings!$M$8),(ABS(DM15-$F15)+ABS(DN15-$G15)&lt;=1)*1,""))),"")</f>
        <v/>
      </c>
      <c r="DT15" s="618"/>
      <c r="DV15" s="605">
        <f t="shared" si="9"/>
        <v>5</v>
      </c>
      <c r="DW15" s="646" t="str">
        <f>GrpB!$B$6</f>
        <v>Spanien</v>
      </c>
      <c r="DX15" s="606">
        <f t="shared" si="131"/>
        <v>1</v>
      </c>
      <c r="DY15" s="646" t="str">
        <f>GrpB!$D$6</f>
        <v>Belgien</v>
      </c>
      <c r="DZ15" s="643"/>
      <c r="EA15" s="643"/>
      <c r="EB15" s="615"/>
      <c r="EC15" s="606" t="str">
        <f t="shared" si="132"/>
        <v/>
      </c>
      <c r="ED15" s="606" t="str">
        <f>IF((EC15&lt;&gt;""),IF(OR($F15&lt;&gt;$G15,PrSettings!$M$4="●"),(($F15-$G15)=(DZ15-EA15))*1,0),"")</f>
        <v/>
      </c>
      <c r="EE15" s="606" t="str">
        <f t="shared" si="133"/>
        <v/>
      </c>
      <c r="EF15" s="606" t="str">
        <f>IF(EC15&lt;&gt;"",IF(ABS($F15-$G15)&gt;=PrSettings!$M$7,(ABS($F15-$G15-DZ15+EA15)&lt;=1)*1,IF(AND(EC15,$F15=$G15,$F15&gt;=PrSettings!$M$6),(ABS(DZ15-$F15)&lt;=1)*1,IF(AND(EC15,$F15+$G15&gt;=PrSettings!$M$8),(ABS(DZ15-$F15)+ABS(EA15-$G15)&lt;=1)*1,""))),"")</f>
        <v/>
      </c>
      <c r="EG15" s="618"/>
      <c r="EI15" s="605">
        <f t="shared" si="10"/>
        <v>5</v>
      </c>
      <c r="EJ15" s="646" t="str">
        <f>GrpB!$B$6</f>
        <v>Spanien</v>
      </c>
      <c r="EK15" s="606">
        <f t="shared" si="134"/>
        <v>1</v>
      </c>
      <c r="EL15" s="646" t="str">
        <f>GrpB!$D$6</f>
        <v>Belgien</v>
      </c>
      <c r="EM15" s="643"/>
      <c r="EN15" s="643"/>
      <c r="EO15" s="615"/>
      <c r="EP15" s="606" t="str">
        <f t="shared" si="135"/>
        <v/>
      </c>
      <c r="EQ15" s="606" t="str">
        <f>IF((EP15&lt;&gt;""),IF(OR($F15&lt;&gt;$G15,PrSettings!$M$4="●"),(($F15-$G15)=(EM15-EN15))*1,0),"")</f>
        <v/>
      </c>
      <c r="ER15" s="606" t="str">
        <f t="shared" si="136"/>
        <v/>
      </c>
      <c r="ES15" s="606" t="str">
        <f>IF(EP15&lt;&gt;"",IF(ABS($F15-$G15)&gt;=PrSettings!$M$7,(ABS($F15-$G15-EM15+EN15)&lt;=1)*1,IF(AND(EP15,$F15=$G15,$F15&gt;=PrSettings!$M$6),(ABS(EM15-$F15)&lt;=1)*1,IF(AND(EP15,$F15+$G15&gt;=PrSettings!$M$8),(ABS(EM15-$F15)+ABS(EN15-$G15)&lt;=1)*1,""))),"")</f>
        <v/>
      </c>
      <c r="ET15" s="618"/>
      <c r="EV15" s="605">
        <f t="shared" si="11"/>
        <v>5</v>
      </c>
      <c r="EW15" s="646" t="str">
        <f>GrpB!$B$6</f>
        <v>Spanien</v>
      </c>
      <c r="EX15" s="606">
        <f t="shared" si="137"/>
        <v>1</v>
      </c>
      <c r="EY15" s="646" t="str">
        <f>GrpB!$D$6</f>
        <v>Belgien</v>
      </c>
      <c r="EZ15" s="643"/>
      <c r="FA15" s="643"/>
      <c r="FB15" s="615"/>
      <c r="FC15" s="606" t="str">
        <f t="shared" si="138"/>
        <v/>
      </c>
      <c r="FD15" s="606" t="str">
        <f>IF((FC15&lt;&gt;""),IF(OR($F15&lt;&gt;$G15,PrSettings!$M$4="●"),(($F15-$G15)=(EZ15-FA15))*1,0),"")</f>
        <v/>
      </c>
      <c r="FE15" s="606" t="str">
        <f t="shared" si="139"/>
        <v/>
      </c>
      <c r="FF15" s="606" t="str">
        <f>IF(FC15&lt;&gt;"",IF(ABS($F15-$G15)&gt;=PrSettings!$M$7,(ABS($F15-$G15-EZ15+FA15)&lt;=1)*1,IF(AND(FC15,$F15=$G15,$F15&gt;=PrSettings!$M$6),(ABS(EZ15-$F15)&lt;=1)*1,IF(AND(FC15,$F15+$G15&gt;=PrSettings!$M$8),(ABS(EZ15-$F15)+ABS(FA15-$G15)&lt;=1)*1,""))),"")</f>
        <v/>
      </c>
      <c r="FG15" s="618"/>
      <c r="FI15" s="605">
        <f t="shared" si="12"/>
        <v>5</v>
      </c>
      <c r="FJ15" s="646" t="str">
        <f>GrpB!$B$6</f>
        <v>Spanien</v>
      </c>
      <c r="FK15" s="606">
        <f t="shared" si="140"/>
        <v>1</v>
      </c>
      <c r="FL15" s="646" t="str">
        <f>GrpB!$D$6</f>
        <v>Belgien</v>
      </c>
      <c r="FM15" s="643"/>
      <c r="FN15" s="643"/>
      <c r="FO15" s="615"/>
      <c r="FP15" s="606" t="str">
        <f t="shared" si="141"/>
        <v/>
      </c>
      <c r="FQ15" s="606" t="str">
        <f>IF((FP15&lt;&gt;""),IF(OR($F15&lt;&gt;$G15,PrSettings!$M$4="●"),(($F15-$G15)=(FM15-FN15))*1,0),"")</f>
        <v/>
      </c>
      <c r="FR15" s="606" t="str">
        <f t="shared" si="142"/>
        <v/>
      </c>
      <c r="FS15" s="606" t="str">
        <f>IF(FP15&lt;&gt;"",IF(ABS($F15-$G15)&gt;=PrSettings!$M$7,(ABS($F15-$G15-FM15+FN15)&lt;=1)*1,IF(AND(FP15,$F15=$G15,$F15&gt;=PrSettings!$M$6),(ABS(FM15-$F15)&lt;=1)*1,IF(AND(FP15,$F15+$G15&gt;=PrSettings!$M$8),(ABS(FM15-$F15)+ABS(FN15-$G15)&lt;=1)*1,""))),"")</f>
        <v/>
      </c>
      <c r="FT15" s="618"/>
      <c r="FV15" s="605">
        <f t="shared" si="13"/>
        <v>5</v>
      </c>
      <c r="FW15" s="646" t="str">
        <f>GrpB!$B$6</f>
        <v>Spanien</v>
      </c>
      <c r="FX15" s="606">
        <f t="shared" si="143"/>
        <v>1</v>
      </c>
      <c r="FY15" s="646" t="str">
        <f>GrpB!$D$6</f>
        <v>Belgien</v>
      </c>
      <c r="FZ15" s="643"/>
      <c r="GA15" s="643"/>
      <c r="GB15" s="615"/>
      <c r="GC15" s="606" t="str">
        <f t="shared" si="144"/>
        <v/>
      </c>
      <c r="GD15" s="606" t="str">
        <f>IF((GC15&lt;&gt;""),IF(OR($F15&lt;&gt;$G15,PrSettings!$M$4="●"),(($F15-$G15)=(FZ15-GA15))*1,0),"")</f>
        <v/>
      </c>
      <c r="GE15" s="606" t="str">
        <f t="shared" si="145"/>
        <v/>
      </c>
      <c r="GF15" s="606" t="str">
        <f>IF(GC15&lt;&gt;"",IF(ABS($F15-$G15)&gt;=PrSettings!$M$7,(ABS($F15-$G15-FZ15+GA15)&lt;=1)*1,IF(AND(GC15,$F15=$G15,$F15&gt;=PrSettings!$M$6),(ABS(FZ15-$F15)&lt;=1)*1,IF(AND(GC15,$F15+$G15&gt;=PrSettings!$M$8),(ABS(FZ15-$F15)+ABS(GA15-$G15)&lt;=1)*1,""))),"")</f>
        <v/>
      </c>
      <c r="GG15" s="618"/>
      <c r="GI15" s="605">
        <f t="shared" si="14"/>
        <v>5</v>
      </c>
      <c r="GJ15" s="646" t="str">
        <f>GrpB!$B$6</f>
        <v>Spanien</v>
      </c>
      <c r="GK15" s="606">
        <f t="shared" si="146"/>
        <v>1</v>
      </c>
      <c r="GL15" s="646" t="str">
        <f>GrpB!$D$6</f>
        <v>Belgien</v>
      </c>
      <c r="GM15" s="643"/>
      <c r="GN15" s="643"/>
      <c r="GO15" s="615"/>
      <c r="GP15" s="606" t="str">
        <f t="shared" si="147"/>
        <v/>
      </c>
      <c r="GQ15" s="606" t="str">
        <f>IF((GP15&lt;&gt;""),IF(OR($F15&lt;&gt;$G15,PrSettings!$M$4="●"),(($F15-$G15)=(GM15-GN15))*1,0),"")</f>
        <v/>
      </c>
      <c r="GR15" s="606" t="str">
        <f t="shared" si="148"/>
        <v/>
      </c>
      <c r="GS15" s="606" t="str">
        <f>IF(GP15&lt;&gt;"",IF(ABS($F15-$G15)&gt;=PrSettings!$M$7,(ABS($F15-$G15-GM15+GN15)&lt;=1)*1,IF(AND(GP15,$F15=$G15,$F15&gt;=PrSettings!$M$6),(ABS(GM15-$F15)&lt;=1)*1,IF(AND(GP15,$F15+$G15&gt;=PrSettings!$M$8),(ABS(GM15-$F15)+ABS(GN15-$G15)&lt;=1)*1,""))),"")</f>
        <v/>
      </c>
      <c r="GT15" s="618"/>
      <c r="GV15" s="605">
        <f t="shared" si="15"/>
        <v>5</v>
      </c>
      <c r="GW15" s="646" t="str">
        <f>GrpB!$B$6</f>
        <v>Spanien</v>
      </c>
      <c r="GX15" s="606">
        <f t="shared" si="149"/>
        <v>1</v>
      </c>
      <c r="GY15" s="646" t="str">
        <f>GrpB!$D$6</f>
        <v>Belgien</v>
      </c>
      <c r="GZ15" s="643"/>
      <c r="HA15" s="643"/>
      <c r="HB15" s="615"/>
      <c r="HC15" s="606" t="str">
        <f t="shared" si="150"/>
        <v/>
      </c>
      <c r="HD15" s="606" t="str">
        <f>IF((HC15&lt;&gt;""),IF(OR($F15&lt;&gt;$G15,PrSettings!$M$4="●"),(($F15-$G15)=(GZ15-HA15))*1,0),"")</f>
        <v/>
      </c>
      <c r="HE15" s="606" t="str">
        <f t="shared" si="151"/>
        <v/>
      </c>
      <c r="HF15" s="606" t="str">
        <f>IF(HC15&lt;&gt;"",IF(ABS($F15-$G15)&gt;=PrSettings!$M$7,(ABS($F15-$G15-GZ15+HA15)&lt;=1)*1,IF(AND(HC15,$F15=$G15,$F15&gt;=PrSettings!$M$6),(ABS(GZ15-$F15)&lt;=1)*1,IF(AND(HC15,$F15+$G15&gt;=PrSettings!$M$8),(ABS(GZ15-$F15)+ABS(HA15-$G15)&lt;=1)*1,""))),"")</f>
        <v/>
      </c>
      <c r="HG15" s="618"/>
      <c r="HI15" s="605">
        <f t="shared" si="16"/>
        <v>5</v>
      </c>
      <c r="HJ15" s="646" t="str">
        <f>GrpB!$B$6</f>
        <v>Spanien</v>
      </c>
      <c r="HK15" s="606">
        <f t="shared" si="152"/>
        <v>1</v>
      </c>
      <c r="HL15" s="646" t="str">
        <f>GrpB!$D$6</f>
        <v>Belgien</v>
      </c>
      <c r="HM15" s="643"/>
      <c r="HN15" s="643"/>
      <c r="HO15" s="615"/>
      <c r="HP15" s="606" t="str">
        <f t="shared" si="153"/>
        <v/>
      </c>
      <c r="HQ15" s="606" t="str">
        <f>IF((HP15&lt;&gt;""),IF(OR($F15&lt;&gt;$G15,PrSettings!$M$4="●"),(($F15-$G15)=(HM15-HN15))*1,0),"")</f>
        <v/>
      </c>
      <c r="HR15" s="606" t="str">
        <f t="shared" si="154"/>
        <v/>
      </c>
      <c r="HS15" s="606" t="str">
        <f>IF(HP15&lt;&gt;"",IF(ABS($F15-$G15)&gt;=PrSettings!$M$7,(ABS($F15-$G15-HM15+HN15)&lt;=1)*1,IF(AND(HP15,$F15=$G15,$F15&gt;=PrSettings!$M$6),(ABS(HM15-$F15)&lt;=1)*1,IF(AND(HP15,$F15+$G15&gt;=PrSettings!$M$8),(ABS(HM15-$F15)+ABS(HN15-$G15)&lt;=1)*1,""))),"")</f>
        <v/>
      </c>
      <c r="HT15" s="618"/>
      <c r="HV15" s="605">
        <f t="shared" si="17"/>
        <v>5</v>
      </c>
      <c r="HW15" s="646" t="str">
        <f>GrpB!$B$6</f>
        <v>Spanien</v>
      </c>
      <c r="HX15" s="606">
        <f t="shared" si="155"/>
        <v>1</v>
      </c>
      <c r="HY15" s="646" t="str">
        <f>GrpB!$D$6</f>
        <v>Belgien</v>
      </c>
      <c r="HZ15" s="643"/>
      <c r="IA15" s="643"/>
      <c r="IB15" s="615"/>
      <c r="IC15" s="606" t="str">
        <f t="shared" si="156"/>
        <v/>
      </c>
      <c r="ID15" s="606" t="str">
        <f>IF((IC15&lt;&gt;""),IF(OR($F15&lt;&gt;$G15,PrSettings!$M$4="●"),(($F15-$G15)=(HZ15-IA15))*1,0),"")</f>
        <v/>
      </c>
      <c r="IE15" s="606" t="str">
        <f t="shared" si="157"/>
        <v/>
      </c>
      <c r="IF15" s="606" t="str">
        <f>IF(IC15&lt;&gt;"",IF(ABS($F15-$G15)&gt;=PrSettings!$M$7,(ABS($F15-$G15-HZ15+IA15)&lt;=1)*1,IF(AND(IC15,$F15=$G15,$F15&gt;=PrSettings!$M$6),(ABS(HZ15-$F15)&lt;=1)*1,IF(AND(IC15,$F15+$G15&gt;=PrSettings!$M$8),(ABS(HZ15-$F15)+ABS(IA15-$G15)&lt;=1)*1,""))),"")</f>
        <v/>
      </c>
      <c r="IG15" s="618"/>
      <c r="II15" s="605">
        <f t="shared" si="18"/>
        <v>5</v>
      </c>
      <c r="IJ15" s="646" t="str">
        <f>GrpB!$B$6</f>
        <v>Spanien</v>
      </c>
      <c r="IK15" s="606">
        <f t="shared" si="158"/>
        <v>1</v>
      </c>
      <c r="IL15" s="646" t="str">
        <f>GrpB!$D$6</f>
        <v>Belgien</v>
      </c>
      <c r="IM15" s="643"/>
      <c r="IN15" s="643"/>
      <c r="IO15" s="615"/>
      <c r="IP15" s="606" t="str">
        <f t="shared" si="159"/>
        <v/>
      </c>
      <c r="IQ15" s="606" t="str">
        <f>IF((IP15&lt;&gt;""),IF(OR($F15&lt;&gt;$G15,PrSettings!$M$4="●"),(($F15-$G15)=(IM15-IN15))*1,0),"")</f>
        <v/>
      </c>
      <c r="IR15" s="606" t="str">
        <f t="shared" si="160"/>
        <v/>
      </c>
      <c r="IS15" s="606" t="str">
        <f>IF(IP15&lt;&gt;"",IF(ABS($F15-$G15)&gt;=PrSettings!$M$7,(ABS($F15-$G15-IM15+IN15)&lt;=1)*1,IF(AND(IP15,$F15=$G15,$F15&gt;=PrSettings!$M$6),(ABS(IM15-$F15)&lt;=1)*1,IF(AND(IP15,$F15+$G15&gt;=PrSettings!$M$8),(ABS(IM15-$F15)+ABS(IN15-$G15)&lt;=1)*1,""))),"")</f>
        <v/>
      </c>
      <c r="IT15" s="618"/>
      <c r="IV15" s="605">
        <f t="shared" si="19"/>
        <v>5</v>
      </c>
      <c r="IW15" s="646" t="str">
        <f>GrpB!$B$6</f>
        <v>Spanien</v>
      </c>
      <c r="IX15" s="606">
        <f t="shared" si="161"/>
        <v>1</v>
      </c>
      <c r="IY15" s="646" t="str">
        <f>GrpB!$D$6</f>
        <v>Belgien</v>
      </c>
      <c r="IZ15" s="643"/>
      <c r="JA15" s="643"/>
      <c r="JB15" s="615"/>
      <c r="JC15" s="606" t="str">
        <f t="shared" si="162"/>
        <v/>
      </c>
      <c r="JD15" s="606" t="str">
        <f>IF((JC15&lt;&gt;""),IF(OR($F15&lt;&gt;$G15,PrSettings!$M$4="●"),(($F15-$G15)=(IZ15-JA15))*1,0),"")</f>
        <v/>
      </c>
      <c r="JE15" s="606" t="str">
        <f t="shared" si="163"/>
        <v/>
      </c>
      <c r="JF15" s="606" t="str">
        <f>IF(JC15&lt;&gt;"",IF(ABS($F15-$G15)&gt;=PrSettings!$M$7,(ABS($F15-$G15-IZ15+JA15)&lt;=1)*1,IF(AND(JC15,$F15=$G15,$F15&gt;=PrSettings!$M$6),(ABS(IZ15-$F15)&lt;=1)*1,IF(AND(JC15,$F15+$G15&gt;=PrSettings!$M$8),(ABS(IZ15-$F15)+ABS(JA15-$G15)&lt;=1)*1,""))),"")</f>
        <v/>
      </c>
      <c r="JG15" s="618"/>
      <c r="JI15" s="605">
        <f t="shared" si="20"/>
        <v>5</v>
      </c>
      <c r="JJ15" s="646" t="str">
        <f>GrpB!$B$6</f>
        <v>Spanien</v>
      </c>
      <c r="JK15" s="606">
        <f t="shared" si="164"/>
        <v>1</v>
      </c>
      <c r="JL15" s="646" t="str">
        <f>GrpB!$D$6</f>
        <v>Belgien</v>
      </c>
      <c r="JM15" s="643"/>
      <c r="JN15" s="643"/>
      <c r="JO15" s="615"/>
      <c r="JP15" s="606" t="str">
        <f t="shared" si="165"/>
        <v/>
      </c>
      <c r="JQ15" s="606" t="str">
        <f>IF((JP15&lt;&gt;""),IF(OR($F15&lt;&gt;$G15,PrSettings!$M$4="●"),(($F15-$G15)=(JM15-JN15))*1,0),"")</f>
        <v/>
      </c>
      <c r="JR15" s="606" t="str">
        <f t="shared" si="166"/>
        <v/>
      </c>
      <c r="JS15" s="606" t="str">
        <f>IF(JP15&lt;&gt;"",IF(ABS($F15-$G15)&gt;=PrSettings!$M$7,(ABS($F15-$G15-JM15+JN15)&lt;=1)*1,IF(AND(JP15,$F15=$G15,$F15&gt;=PrSettings!$M$6),(ABS(JM15-$F15)&lt;=1)*1,IF(AND(JP15,$F15+$G15&gt;=PrSettings!$M$8),(ABS(JM15-$F15)+ABS(JN15-$G15)&lt;=1)*1,""))),"")</f>
        <v/>
      </c>
      <c r="JT15" s="618"/>
      <c r="JV15" s="605">
        <f t="shared" si="21"/>
        <v>5</v>
      </c>
      <c r="JW15" s="646" t="str">
        <f>GrpB!$B$6</f>
        <v>Spanien</v>
      </c>
      <c r="JX15" s="606">
        <f t="shared" si="167"/>
        <v>1</v>
      </c>
      <c r="JY15" s="646" t="str">
        <f>GrpB!$D$6</f>
        <v>Belgien</v>
      </c>
      <c r="JZ15" s="643"/>
      <c r="KA15" s="643"/>
      <c r="KB15" s="615"/>
      <c r="KC15" s="606" t="str">
        <f t="shared" si="168"/>
        <v/>
      </c>
      <c r="KD15" s="606" t="str">
        <f>IF((KC15&lt;&gt;""),IF(OR($F15&lt;&gt;$G15,PrSettings!$M$4="●"),(($F15-$G15)=(JZ15-KA15))*1,0),"")</f>
        <v/>
      </c>
      <c r="KE15" s="606" t="str">
        <f t="shared" si="169"/>
        <v/>
      </c>
      <c r="KF15" s="606" t="str">
        <f>IF(KC15&lt;&gt;"",IF(ABS($F15-$G15)&gt;=PrSettings!$M$7,(ABS($F15-$G15-JZ15+KA15)&lt;=1)*1,IF(AND(KC15,$F15=$G15,$F15&gt;=PrSettings!$M$6),(ABS(JZ15-$F15)&lt;=1)*1,IF(AND(KC15,$F15+$G15&gt;=PrSettings!$M$8),(ABS(JZ15-$F15)+ABS(KA15-$G15)&lt;=1)*1,""))),"")</f>
        <v/>
      </c>
      <c r="KG15" s="618"/>
      <c r="KI15" s="605">
        <f t="shared" si="22"/>
        <v>5</v>
      </c>
      <c r="KJ15" s="646" t="str">
        <f>GrpB!$B$6</f>
        <v>Spanien</v>
      </c>
      <c r="KK15" s="606">
        <f t="shared" si="170"/>
        <v>1</v>
      </c>
      <c r="KL15" s="646" t="str">
        <f>GrpB!$D$6</f>
        <v>Belgien</v>
      </c>
      <c r="KM15" s="643"/>
      <c r="KN15" s="643"/>
      <c r="KO15" s="615"/>
      <c r="KP15" s="606" t="str">
        <f t="shared" si="171"/>
        <v/>
      </c>
      <c r="KQ15" s="606" t="str">
        <f>IF((KP15&lt;&gt;""),IF(OR($F15&lt;&gt;$G15,PrSettings!$M$4="●"),(($F15-$G15)=(KM15-KN15))*1,0),"")</f>
        <v/>
      </c>
      <c r="KR15" s="606" t="str">
        <f t="shared" si="172"/>
        <v/>
      </c>
      <c r="KS15" s="606" t="str">
        <f>IF(KP15&lt;&gt;"",IF(ABS($F15-$G15)&gt;=PrSettings!$M$7,(ABS($F15-$G15-KM15+KN15)&lt;=1)*1,IF(AND(KP15,$F15=$G15,$F15&gt;=PrSettings!$M$6),(ABS(KM15-$F15)&lt;=1)*1,IF(AND(KP15,$F15+$G15&gt;=PrSettings!$M$8),(ABS(KM15-$F15)+ABS(KN15-$G15)&lt;=1)*1,""))),"")</f>
        <v/>
      </c>
      <c r="KT15" s="618"/>
      <c r="KV15" s="605">
        <f t="shared" si="23"/>
        <v>5</v>
      </c>
      <c r="KW15" s="646" t="str">
        <f>GrpB!$B$6</f>
        <v>Spanien</v>
      </c>
      <c r="KX15" s="606">
        <f t="shared" si="173"/>
        <v>1</v>
      </c>
      <c r="KY15" s="646" t="str">
        <f>GrpB!$D$6</f>
        <v>Belgien</v>
      </c>
      <c r="KZ15" s="643"/>
      <c r="LA15" s="643"/>
      <c r="LB15" s="615"/>
      <c r="LC15" s="606" t="str">
        <f t="shared" si="174"/>
        <v/>
      </c>
      <c r="LD15" s="606" t="str">
        <f>IF((LC15&lt;&gt;""),IF(OR($F15&lt;&gt;$G15,PrSettings!$M$4="●"),(($F15-$G15)=(KZ15-LA15))*1,0),"")</f>
        <v/>
      </c>
      <c r="LE15" s="606" t="str">
        <f t="shared" si="175"/>
        <v/>
      </c>
      <c r="LF15" s="606" t="str">
        <f>IF(LC15&lt;&gt;"",IF(ABS($F15-$G15)&gt;=PrSettings!$M$7,(ABS($F15-$G15-KZ15+LA15)&lt;=1)*1,IF(AND(LC15,$F15=$G15,$F15&gt;=PrSettings!$M$6),(ABS(KZ15-$F15)&lt;=1)*1,IF(AND(LC15,$F15+$G15&gt;=PrSettings!$M$8),(ABS(KZ15-$F15)+ABS(LA15-$G15)&lt;=1)*1,""))),"")</f>
        <v/>
      </c>
      <c r="LG15" s="618"/>
      <c r="LI15" s="605">
        <f t="shared" si="24"/>
        <v>5</v>
      </c>
      <c r="LJ15" s="646" t="str">
        <f>GrpB!$B$6</f>
        <v>Spanien</v>
      </c>
      <c r="LK15" s="606">
        <f t="shared" si="176"/>
        <v>1</v>
      </c>
      <c r="LL15" s="646" t="str">
        <f>GrpB!$D$6</f>
        <v>Belgien</v>
      </c>
      <c r="LM15" s="643"/>
      <c r="LN15" s="643"/>
      <c r="LO15" s="615"/>
      <c r="LP15" s="606" t="str">
        <f t="shared" si="177"/>
        <v/>
      </c>
      <c r="LQ15" s="606" t="str">
        <f>IF((LP15&lt;&gt;""),IF(OR($F15&lt;&gt;$G15,PrSettings!$M$4="●"),(($F15-$G15)=(LM15-LN15))*1,0),"")</f>
        <v/>
      </c>
      <c r="LR15" s="606" t="str">
        <f t="shared" si="178"/>
        <v/>
      </c>
      <c r="LS15" s="606" t="str">
        <f>IF(LP15&lt;&gt;"",IF(ABS($F15-$G15)&gt;=PrSettings!$M$7,(ABS($F15-$G15-LM15+LN15)&lt;=1)*1,IF(AND(LP15,$F15=$G15,$F15&gt;=PrSettings!$M$6),(ABS(LM15-$F15)&lt;=1)*1,IF(AND(LP15,$F15+$G15&gt;=PrSettings!$M$8),(ABS(LM15-$F15)+ABS(LN15-$G15)&lt;=1)*1,""))),"")</f>
        <v/>
      </c>
      <c r="LT15" s="618"/>
      <c r="LV15" s="605">
        <f t="shared" si="25"/>
        <v>5</v>
      </c>
      <c r="LW15" s="646" t="str">
        <f>GrpB!$B$6</f>
        <v>Spanien</v>
      </c>
      <c r="LX15" s="606">
        <f t="shared" si="179"/>
        <v>1</v>
      </c>
      <c r="LY15" s="646" t="str">
        <f>GrpB!$D$6</f>
        <v>Belgien</v>
      </c>
      <c r="LZ15" s="643"/>
      <c r="MA15" s="643"/>
      <c r="MB15" s="615"/>
      <c r="MC15" s="606" t="str">
        <f t="shared" si="180"/>
        <v/>
      </c>
      <c r="MD15" s="606" t="str">
        <f>IF((MC15&lt;&gt;""),IF(OR($F15&lt;&gt;$G15,PrSettings!$M$4="●"),(($F15-$G15)=(LZ15-MA15))*1,0),"")</f>
        <v/>
      </c>
      <c r="ME15" s="606" t="str">
        <f t="shared" si="181"/>
        <v/>
      </c>
      <c r="MF15" s="606" t="str">
        <f>IF(MC15&lt;&gt;"",IF(ABS($F15-$G15)&gt;=PrSettings!$M$7,(ABS($F15-$G15-LZ15+MA15)&lt;=1)*1,IF(AND(MC15,$F15=$G15,$F15&gt;=PrSettings!$M$6),(ABS(LZ15-$F15)&lt;=1)*1,IF(AND(MC15,$F15+$G15&gt;=PrSettings!$M$8),(ABS(LZ15-$F15)+ABS(MA15-$G15)&lt;=1)*1,""))),"")</f>
        <v/>
      </c>
      <c r="MG15" s="618"/>
    </row>
    <row r="16" spans="2:345" x14ac:dyDescent="0.25">
      <c r="B16" s="605">
        <f>INDEX(Groups!$C$7:$C$25,MATCH(C16,Groups!$D$7:$D$25,0))</f>
        <v>13</v>
      </c>
      <c r="C16" s="646" t="str">
        <f>GrpB!$B$7</f>
        <v>Portugal</v>
      </c>
      <c r="D16" s="606">
        <f>INDEX(Groups!$C$7:$C$25,MATCH(E16,Groups!$D$7:$D$25,0))</f>
        <v>2</v>
      </c>
      <c r="E16" s="646" t="str">
        <f>GrpB!$D$7</f>
        <v>Italien</v>
      </c>
      <c r="F16" s="649">
        <f>GrpB!$E$7</f>
        <v>1</v>
      </c>
      <c r="G16" s="650">
        <f>GrpB!$G$7</f>
        <v>1</v>
      </c>
      <c r="I16" s="605">
        <f t="shared" si="0"/>
        <v>13</v>
      </c>
      <c r="J16" s="646" t="str">
        <f>GrpB!$B$7</f>
        <v>Portugal</v>
      </c>
      <c r="K16" s="606">
        <f t="shared" si="104"/>
        <v>2</v>
      </c>
      <c r="L16" s="646" t="str">
        <f>GrpB!$D$7</f>
        <v>Italien</v>
      </c>
      <c r="M16" s="643"/>
      <c r="N16" s="643"/>
      <c r="O16" s="615"/>
      <c r="P16" s="606" t="str">
        <f t="shared" si="105"/>
        <v/>
      </c>
      <c r="Q16" s="606" t="str">
        <f>IF((P16&lt;&gt;""),IF(OR($F16&lt;&gt;$G16,PrSettings!$M$4="●"),(($F16-$G16)=(M16-N16))*1,0),"")</f>
        <v/>
      </c>
      <c r="R16" s="606" t="str">
        <f t="shared" si="106"/>
        <v/>
      </c>
      <c r="S16" s="606" t="str">
        <f>IF(P16&lt;&gt;"",IF(ABS($F16-$G16)&gt;=PrSettings!$M$7,(ABS($F16-$G16-M16+N16)&lt;=1)*1,IF(AND(P16,$F16=$G16,$F16&gt;=PrSettings!$M$6),(ABS(M16-$F16)&lt;=1)*1,IF(AND(P16,$F16+$G16&gt;=PrSettings!$M$8),(ABS(M16-$F16)+ABS(N16-$G16)&lt;=1)*1,""))),"")</f>
        <v/>
      </c>
      <c r="T16" s="618"/>
      <c r="V16" s="605">
        <f t="shared" si="1"/>
        <v>13</v>
      </c>
      <c r="W16" s="646" t="str">
        <f>GrpB!$B$7</f>
        <v>Portugal</v>
      </c>
      <c r="X16" s="606">
        <f t="shared" si="107"/>
        <v>2</v>
      </c>
      <c r="Y16" s="646" t="str">
        <f>GrpB!$D$7</f>
        <v>Italien</v>
      </c>
      <c r="Z16" s="643"/>
      <c r="AA16" s="643"/>
      <c r="AB16" s="615"/>
      <c r="AC16" s="606" t="str">
        <f t="shared" si="108"/>
        <v/>
      </c>
      <c r="AD16" s="606" t="str">
        <f>IF((AC16&lt;&gt;""),IF(OR($F16&lt;&gt;$G16,PrSettings!$M$4="●"),(($F16-$G16)=(Z16-AA16))*1,0),"")</f>
        <v/>
      </c>
      <c r="AE16" s="606" t="str">
        <f t="shared" si="109"/>
        <v/>
      </c>
      <c r="AF16" s="606" t="str">
        <f>IF(AC16&lt;&gt;"",IF(ABS($F16-$G16)&gt;=PrSettings!$M$7,(ABS($F16-$G16-Z16+AA16)&lt;=1)*1,IF(AND(AC16,$F16=$G16,$F16&gt;=PrSettings!$M$6),(ABS(Z16-$F16)&lt;=1)*1,IF(AND(AC16,$F16+$G16&gt;=PrSettings!$M$8),(ABS(Z16-$F16)+ABS(AA16-$G16)&lt;=1)*1,""))),"")</f>
        <v/>
      </c>
      <c r="AG16" s="618"/>
      <c r="AI16" s="605">
        <f t="shared" si="2"/>
        <v>13</v>
      </c>
      <c r="AJ16" s="646" t="str">
        <f>GrpB!$B$7</f>
        <v>Portugal</v>
      </c>
      <c r="AK16" s="606">
        <f t="shared" si="110"/>
        <v>2</v>
      </c>
      <c r="AL16" s="646" t="str">
        <f>GrpB!$D$7</f>
        <v>Italien</v>
      </c>
      <c r="AM16" s="643"/>
      <c r="AN16" s="643"/>
      <c r="AO16" s="615"/>
      <c r="AP16" s="606" t="str">
        <f t="shared" si="111"/>
        <v/>
      </c>
      <c r="AQ16" s="606" t="str">
        <f>IF((AP16&lt;&gt;""),IF(OR($F16&lt;&gt;$G16,PrSettings!$M$4="●"),(($F16-$G16)=(AM16-AN16))*1,0),"")</f>
        <v/>
      </c>
      <c r="AR16" s="606" t="str">
        <f t="shared" si="112"/>
        <v/>
      </c>
      <c r="AS16" s="606" t="str">
        <f>IF(AP16&lt;&gt;"",IF(ABS($F16-$G16)&gt;=PrSettings!$M$7,(ABS($F16-$G16-AM16+AN16)&lt;=1)*1,IF(AND(AP16,$F16=$G16,$F16&gt;=PrSettings!$M$6),(ABS(AM16-$F16)&lt;=1)*1,IF(AND(AP16,$F16+$G16&gt;=PrSettings!$M$8),(ABS(AM16-$F16)+ABS(AN16-$G16)&lt;=1)*1,""))),"")</f>
        <v/>
      </c>
      <c r="AT16" s="618"/>
      <c r="AV16" s="605">
        <f t="shared" si="3"/>
        <v>13</v>
      </c>
      <c r="AW16" s="646" t="str">
        <f>GrpB!$B$7</f>
        <v>Portugal</v>
      </c>
      <c r="AX16" s="606">
        <f t="shared" si="113"/>
        <v>2</v>
      </c>
      <c r="AY16" s="646" t="str">
        <f>GrpB!$D$7</f>
        <v>Italien</v>
      </c>
      <c r="AZ16" s="643"/>
      <c r="BA16" s="643"/>
      <c r="BB16" s="615"/>
      <c r="BC16" s="606" t="str">
        <f t="shared" si="114"/>
        <v/>
      </c>
      <c r="BD16" s="606" t="str">
        <f>IF((BC16&lt;&gt;""),IF(OR($F16&lt;&gt;$G16,PrSettings!$M$4="●"),(($F16-$G16)=(AZ16-BA16))*1,0),"")</f>
        <v/>
      </c>
      <c r="BE16" s="606" t="str">
        <f t="shared" si="115"/>
        <v/>
      </c>
      <c r="BF16" s="606" t="str">
        <f>IF(BC16&lt;&gt;"",IF(ABS($F16-$G16)&gt;=PrSettings!$M$7,(ABS($F16-$G16-AZ16+BA16)&lt;=1)*1,IF(AND(BC16,$F16=$G16,$F16&gt;=PrSettings!$M$6),(ABS(AZ16-$F16)&lt;=1)*1,IF(AND(BC16,$F16+$G16&gt;=PrSettings!$M$8),(ABS(AZ16-$F16)+ABS(BA16-$G16)&lt;=1)*1,""))),"")</f>
        <v/>
      </c>
      <c r="BG16" s="618"/>
      <c r="BI16" s="605">
        <f t="shared" si="4"/>
        <v>13</v>
      </c>
      <c r="BJ16" s="646" t="str">
        <f>GrpB!$B$7</f>
        <v>Portugal</v>
      </c>
      <c r="BK16" s="606">
        <f t="shared" si="116"/>
        <v>2</v>
      </c>
      <c r="BL16" s="646" t="str">
        <f>GrpB!$D$7</f>
        <v>Italien</v>
      </c>
      <c r="BM16" s="643"/>
      <c r="BN16" s="643"/>
      <c r="BO16" s="615"/>
      <c r="BP16" s="606" t="str">
        <f t="shared" si="117"/>
        <v/>
      </c>
      <c r="BQ16" s="606" t="str">
        <f>IF((BP16&lt;&gt;""),IF(OR($F16&lt;&gt;$G16,PrSettings!$M$4="●"),(($F16-$G16)=(BM16-BN16))*1,0),"")</f>
        <v/>
      </c>
      <c r="BR16" s="606" t="str">
        <f t="shared" si="118"/>
        <v/>
      </c>
      <c r="BS16" s="606" t="str">
        <f>IF(BP16&lt;&gt;"",IF(ABS($F16-$G16)&gt;=PrSettings!$M$7,(ABS($F16-$G16-BM16+BN16)&lt;=1)*1,IF(AND(BP16,$F16=$G16,$F16&gt;=PrSettings!$M$6),(ABS(BM16-$F16)&lt;=1)*1,IF(AND(BP16,$F16+$G16&gt;=PrSettings!$M$8),(ABS(BM16-$F16)+ABS(BN16-$G16)&lt;=1)*1,""))),"")</f>
        <v/>
      </c>
      <c r="BT16" s="618"/>
      <c r="BV16" s="605">
        <f t="shared" si="5"/>
        <v>13</v>
      </c>
      <c r="BW16" s="646" t="str">
        <f>GrpB!$B$7</f>
        <v>Portugal</v>
      </c>
      <c r="BX16" s="606">
        <f t="shared" si="119"/>
        <v>2</v>
      </c>
      <c r="BY16" s="646" t="str">
        <f>GrpB!$D$7</f>
        <v>Italien</v>
      </c>
      <c r="BZ16" s="643"/>
      <c r="CA16" s="643"/>
      <c r="CB16" s="615"/>
      <c r="CC16" s="606" t="str">
        <f t="shared" si="120"/>
        <v/>
      </c>
      <c r="CD16" s="606" t="str">
        <f>IF((CC16&lt;&gt;""),IF(OR($F16&lt;&gt;$G16,PrSettings!$M$4="●"),(($F16-$G16)=(BZ16-CA16))*1,0),"")</f>
        <v/>
      </c>
      <c r="CE16" s="606" t="str">
        <f t="shared" si="121"/>
        <v/>
      </c>
      <c r="CF16" s="606" t="str">
        <f>IF(CC16&lt;&gt;"",IF(ABS($F16-$G16)&gt;=PrSettings!$M$7,(ABS($F16-$G16-BZ16+CA16)&lt;=1)*1,IF(AND(CC16,$F16=$G16,$F16&gt;=PrSettings!$M$6),(ABS(BZ16-$F16)&lt;=1)*1,IF(AND(CC16,$F16+$G16&gt;=PrSettings!$M$8),(ABS(BZ16-$F16)+ABS(CA16-$G16)&lt;=1)*1,""))),"")</f>
        <v/>
      </c>
      <c r="CG16" s="618"/>
      <c r="CI16" s="605">
        <f t="shared" si="6"/>
        <v>13</v>
      </c>
      <c r="CJ16" s="646" t="str">
        <f>GrpB!$B$7</f>
        <v>Portugal</v>
      </c>
      <c r="CK16" s="606">
        <f t="shared" si="122"/>
        <v>2</v>
      </c>
      <c r="CL16" s="646" t="str">
        <f>GrpB!$D$7</f>
        <v>Italien</v>
      </c>
      <c r="CM16" s="643"/>
      <c r="CN16" s="643"/>
      <c r="CO16" s="615"/>
      <c r="CP16" s="606" t="str">
        <f t="shared" si="123"/>
        <v/>
      </c>
      <c r="CQ16" s="606" t="str">
        <f>IF((CP16&lt;&gt;""),IF(OR($F16&lt;&gt;$G16,PrSettings!$M$4="●"),(($F16-$G16)=(CM16-CN16))*1,0),"")</f>
        <v/>
      </c>
      <c r="CR16" s="606" t="str">
        <f t="shared" si="124"/>
        <v/>
      </c>
      <c r="CS16" s="606" t="str">
        <f>IF(CP16&lt;&gt;"",IF(ABS($F16-$G16)&gt;=PrSettings!$M$7,(ABS($F16-$G16-CM16+CN16)&lt;=1)*1,IF(AND(CP16,$F16=$G16,$F16&gt;=PrSettings!$M$6),(ABS(CM16-$F16)&lt;=1)*1,IF(AND(CP16,$F16+$G16&gt;=PrSettings!$M$8),(ABS(CM16-$F16)+ABS(CN16-$G16)&lt;=1)*1,""))),"")</f>
        <v/>
      </c>
      <c r="CT16" s="618"/>
      <c r="CV16" s="605">
        <f t="shared" si="7"/>
        <v>13</v>
      </c>
      <c r="CW16" s="646" t="str">
        <f>GrpB!$B$7</f>
        <v>Portugal</v>
      </c>
      <c r="CX16" s="606">
        <f t="shared" si="125"/>
        <v>2</v>
      </c>
      <c r="CY16" s="646" t="str">
        <f>GrpB!$D$7</f>
        <v>Italien</v>
      </c>
      <c r="CZ16" s="643"/>
      <c r="DA16" s="643"/>
      <c r="DB16" s="615"/>
      <c r="DC16" s="606" t="str">
        <f t="shared" si="126"/>
        <v/>
      </c>
      <c r="DD16" s="606" t="str">
        <f>IF((DC16&lt;&gt;""),IF(OR($F16&lt;&gt;$G16,PrSettings!$M$4="●"),(($F16-$G16)=(CZ16-DA16))*1,0),"")</f>
        <v/>
      </c>
      <c r="DE16" s="606" t="str">
        <f t="shared" si="127"/>
        <v/>
      </c>
      <c r="DF16" s="606" t="str">
        <f>IF(DC16&lt;&gt;"",IF(ABS($F16-$G16)&gt;=PrSettings!$M$7,(ABS($F16-$G16-CZ16+DA16)&lt;=1)*1,IF(AND(DC16,$F16=$G16,$F16&gt;=PrSettings!$M$6),(ABS(CZ16-$F16)&lt;=1)*1,IF(AND(DC16,$F16+$G16&gt;=PrSettings!$M$8),(ABS(CZ16-$F16)+ABS(DA16-$G16)&lt;=1)*1,""))),"")</f>
        <v/>
      </c>
      <c r="DG16" s="618"/>
      <c r="DI16" s="605">
        <f t="shared" si="8"/>
        <v>13</v>
      </c>
      <c r="DJ16" s="646" t="str">
        <f>GrpB!$B$7</f>
        <v>Portugal</v>
      </c>
      <c r="DK16" s="606">
        <f t="shared" si="128"/>
        <v>2</v>
      </c>
      <c r="DL16" s="646" t="str">
        <f>GrpB!$D$7</f>
        <v>Italien</v>
      </c>
      <c r="DM16" s="643"/>
      <c r="DN16" s="643"/>
      <c r="DO16" s="615"/>
      <c r="DP16" s="606" t="str">
        <f t="shared" si="129"/>
        <v/>
      </c>
      <c r="DQ16" s="606" t="str">
        <f>IF((DP16&lt;&gt;""),IF(OR($F16&lt;&gt;$G16,PrSettings!$M$4="●"),(($F16-$G16)=(DM16-DN16))*1,0),"")</f>
        <v/>
      </c>
      <c r="DR16" s="606" t="str">
        <f t="shared" si="130"/>
        <v/>
      </c>
      <c r="DS16" s="606" t="str">
        <f>IF(DP16&lt;&gt;"",IF(ABS($F16-$G16)&gt;=PrSettings!$M$7,(ABS($F16-$G16-DM16+DN16)&lt;=1)*1,IF(AND(DP16,$F16=$G16,$F16&gt;=PrSettings!$M$6),(ABS(DM16-$F16)&lt;=1)*1,IF(AND(DP16,$F16+$G16&gt;=PrSettings!$M$8),(ABS(DM16-$F16)+ABS(DN16-$G16)&lt;=1)*1,""))),"")</f>
        <v/>
      </c>
      <c r="DT16" s="618"/>
      <c r="DV16" s="605">
        <f t="shared" si="9"/>
        <v>13</v>
      </c>
      <c r="DW16" s="646" t="str">
        <f>GrpB!$B$7</f>
        <v>Portugal</v>
      </c>
      <c r="DX16" s="606">
        <f t="shared" si="131"/>
        <v>2</v>
      </c>
      <c r="DY16" s="646" t="str">
        <f>GrpB!$D$7</f>
        <v>Italien</v>
      </c>
      <c r="DZ16" s="643"/>
      <c r="EA16" s="643"/>
      <c r="EB16" s="615"/>
      <c r="EC16" s="606" t="str">
        <f t="shared" si="132"/>
        <v/>
      </c>
      <c r="ED16" s="606" t="str">
        <f>IF((EC16&lt;&gt;""),IF(OR($F16&lt;&gt;$G16,PrSettings!$M$4="●"),(($F16-$G16)=(DZ16-EA16))*1,0),"")</f>
        <v/>
      </c>
      <c r="EE16" s="606" t="str">
        <f t="shared" si="133"/>
        <v/>
      </c>
      <c r="EF16" s="606" t="str">
        <f>IF(EC16&lt;&gt;"",IF(ABS($F16-$G16)&gt;=PrSettings!$M$7,(ABS($F16-$G16-DZ16+EA16)&lt;=1)*1,IF(AND(EC16,$F16=$G16,$F16&gt;=PrSettings!$M$6),(ABS(DZ16-$F16)&lt;=1)*1,IF(AND(EC16,$F16+$G16&gt;=PrSettings!$M$8),(ABS(DZ16-$F16)+ABS(EA16-$G16)&lt;=1)*1,""))),"")</f>
        <v/>
      </c>
      <c r="EG16" s="618"/>
      <c r="EI16" s="605">
        <f t="shared" si="10"/>
        <v>13</v>
      </c>
      <c r="EJ16" s="646" t="str">
        <f>GrpB!$B$7</f>
        <v>Portugal</v>
      </c>
      <c r="EK16" s="606">
        <f t="shared" si="134"/>
        <v>2</v>
      </c>
      <c r="EL16" s="646" t="str">
        <f>GrpB!$D$7</f>
        <v>Italien</v>
      </c>
      <c r="EM16" s="643"/>
      <c r="EN16" s="643"/>
      <c r="EO16" s="615"/>
      <c r="EP16" s="606" t="str">
        <f t="shared" si="135"/>
        <v/>
      </c>
      <c r="EQ16" s="606" t="str">
        <f>IF((EP16&lt;&gt;""),IF(OR($F16&lt;&gt;$G16,PrSettings!$M$4="●"),(($F16-$G16)=(EM16-EN16))*1,0),"")</f>
        <v/>
      </c>
      <c r="ER16" s="606" t="str">
        <f t="shared" si="136"/>
        <v/>
      </c>
      <c r="ES16" s="606" t="str">
        <f>IF(EP16&lt;&gt;"",IF(ABS($F16-$G16)&gt;=PrSettings!$M$7,(ABS($F16-$G16-EM16+EN16)&lt;=1)*1,IF(AND(EP16,$F16=$G16,$F16&gt;=PrSettings!$M$6),(ABS(EM16-$F16)&lt;=1)*1,IF(AND(EP16,$F16+$G16&gt;=PrSettings!$M$8),(ABS(EM16-$F16)+ABS(EN16-$G16)&lt;=1)*1,""))),"")</f>
        <v/>
      </c>
      <c r="ET16" s="618"/>
      <c r="EV16" s="605">
        <f t="shared" si="11"/>
        <v>13</v>
      </c>
      <c r="EW16" s="646" t="str">
        <f>GrpB!$B$7</f>
        <v>Portugal</v>
      </c>
      <c r="EX16" s="606">
        <f t="shared" si="137"/>
        <v>2</v>
      </c>
      <c r="EY16" s="646" t="str">
        <f>GrpB!$D$7</f>
        <v>Italien</v>
      </c>
      <c r="EZ16" s="643"/>
      <c r="FA16" s="643"/>
      <c r="FB16" s="615"/>
      <c r="FC16" s="606" t="str">
        <f t="shared" si="138"/>
        <v/>
      </c>
      <c r="FD16" s="606" t="str">
        <f>IF((FC16&lt;&gt;""),IF(OR($F16&lt;&gt;$G16,PrSettings!$M$4="●"),(($F16-$G16)=(EZ16-FA16))*1,0),"")</f>
        <v/>
      </c>
      <c r="FE16" s="606" t="str">
        <f t="shared" si="139"/>
        <v/>
      </c>
      <c r="FF16" s="606" t="str">
        <f>IF(FC16&lt;&gt;"",IF(ABS($F16-$G16)&gt;=PrSettings!$M$7,(ABS($F16-$G16-EZ16+FA16)&lt;=1)*1,IF(AND(FC16,$F16=$G16,$F16&gt;=PrSettings!$M$6),(ABS(EZ16-$F16)&lt;=1)*1,IF(AND(FC16,$F16+$G16&gt;=PrSettings!$M$8),(ABS(EZ16-$F16)+ABS(FA16-$G16)&lt;=1)*1,""))),"")</f>
        <v/>
      </c>
      <c r="FG16" s="618"/>
      <c r="FI16" s="605">
        <f t="shared" si="12"/>
        <v>13</v>
      </c>
      <c r="FJ16" s="646" t="str">
        <f>GrpB!$B$7</f>
        <v>Portugal</v>
      </c>
      <c r="FK16" s="606">
        <f t="shared" si="140"/>
        <v>2</v>
      </c>
      <c r="FL16" s="646" t="str">
        <f>GrpB!$D$7</f>
        <v>Italien</v>
      </c>
      <c r="FM16" s="643"/>
      <c r="FN16" s="643"/>
      <c r="FO16" s="615"/>
      <c r="FP16" s="606" t="str">
        <f t="shared" si="141"/>
        <v/>
      </c>
      <c r="FQ16" s="606" t="str">
        <f>IF((FP16&lt;&gt;""),IF(OR($F16&lt;&gt;$G16,PrSettings!$M$4="●"),(($F16-$G16)=(FM16-FN16))*1,0),"")</f>
        <v/>
      </c>
      <c r="FR16" s="606" t="str">
        <f t="shared" si="142"/>
        <v/>
      </c>
      <c r="FS16" s="606" t="str">
        <f>IF(FP16&lt;&gt;"",IF(ABS($F16-$G16)&gt;=PrSettings!$M$7,(ABS($F16-$G16-FM16+FN16)&lt;=1)*1,IF(AND(FP16,$F16=$G16,$F16&gt;=PrSettings!$M$6),(ABS(FM16-$F16)&lt;=1)*1,IF(AND(FP16,$F16+$G16&gt;=PrSettings!$M$8),(ABS(FM16-$F16)+ABS(FN16-$G16)&lt;=1)*1,""))),"")</f>
        <v/>
      </c>
      <c r="FT16" s="618"/>
      <c r="FV16" s="605">
        <f t="shared" si="13"/>
        <v>13</v>
      </c>
      <c r="FW16" s="646" t="str">
        <f>GrpB!$B$7</f>
        <v>Portugal</v>
      </c>
      <c r="FX16" s="606">
        <f t="shared" si="143"/>
        <v>2</v>
      </c>
      <c r="FY16" s="646" t="str">
        <f>GrpB!$D$7</f>
        <v>Italien</v>
      </c>
      <c r="FZ16" s="643"/>
      <c r="GA16" s="643"/>
      <c r="GB16" s="615"/>
      <c r="GC16" s="606" t="str">
        <f t="shared" si="144"/>
        <v/>
      </c>
      <c r="GD16" s="606" t="str">
        <f>IF((GC16&lt;&gt;""),IF(OR($F16&lt;&gt;$G16,PrSettings!$M$4="●"),(($F16-$G16)=(FZ16-GA16))*1,0),"")</f>
        <v/>
      </c>
      <c r="GE16" s="606" t="str">
        <f t="shared" si="145"/>
        <v/>
      </c>
      <c r="GF16" s="606" t="str">
        <f>IF(GC16&lt;&gt;"",IF(ABS($F16-$G16)&gt;=PrSettings!$M$7,(ABS($F16-$G16-FZ16+GA16)&lt;=1)*1,IF(AND(GC16,$F16=$G16,$F16&gt;=PrSettings!$M$6),(ABS(FZ16-$F16)&lt;=1)*1,IF(AND(GC16,$F16+$G16&gt;=PrSettings!$M$8),(ABS(FZ16-$F16)+ABS(GA16-$G16)&lt;=1)*1,""))),"")</f>
        <v/>
      </c>
      <c r="GG16" s="618"/>
      <c r="GI16" s="605">
        <f t="shared" si="14"/>
        <v>13</v>
      </c>
      <c r="GJ16" s="646" t="str">
        <f>GrpB!$B$7</f>
        <v>Portugal</v>
      </c>
      <c r="GK16" s="606">
        <f t="shared" si="146"/>
        <v>2</v>
      </c>
      <c r="GL16" s="646" t="str">
        <f>GrpB!$D$7</f>
        <v>Italien</v>
      </c>
      <c r="GM16" s="643"/>
      <c r="GN16" s="643"/>
      <c r="GO16" s="615"/>
      <c r="GP16" s="606" t="str">
        <f t="shared" si="147"/>
        <v/>
      </c>
      <c r="GQ16" s="606" t="str">
        <f>IF((GP16&lt;&gt;""),IF(OR($F16&lt;&gt;$G16,PrSettings!$M$4="●"),(($F16-$G16)=(GM16-GN16))*1,0),"")</f>
        <v/>
      </c>
      <c r="GR16" s="606" t="str">
        <f t="shared" si="148"/>
        <v/>
      </c>
      <c r="GS16" s="606" t="str">
        <f>IF(GP16&lt;&gt;"",IF(ABS($F16-$G16)&gt;=PrSettings!$M$7,(ABS($F16-$G16-GM16+GN16)&lt;=1)*1,IF(AND(GP16,$F16=$G16,$F16&gt;=PrSettings!$M$6),(ABS(GM16-$F16)&lt;=1)*1,IF(AND(GP16,$F16+$G16&gt;=PrSettings!$M$8),(ABS(GM16-$F16)+ABS(GN16-$G16)&lt;=1)*1,""))),"")</f>
        <v/>
      </c>
      <c r="GT16" s="618"/>
      <c r="GV16" s="605">
        <f t="shared" si="15"/>
        <v>13</v>
      </c>
      <c r="GW16" s="646" t="str">
        <f>GrpB!$B$7</f>
        <v>Portugal</v>
      </c>
      <c r="GX16" s="606">
        <f t="shared" si="149"/>
        <v>2</v>
      </c>
      <c r="GY16" s="646" t="str">
        <f>GrpB!$D$7</f>
        <v>Italien</v>
      </c>
      <c r="GZ16" s="643"/>
      <c r="HA16" s="643"/>
      <c r="HB16" s="615"/>
      <c r="HC16" s="606" t="str">
        <f t="shared" si="150"/>
        <v/>
      </c>
      <c r="HD16" s="606" t="str">
        <f>IF((HC16&lt;&gt;""),IF(OR($F16&lt;&gt;$G16,PrSettings!$M$4="●"),(($F16-$G16)=(GZ16-HA16))*1,0),"")</f>
        <v/>
      </c>
      <c r="HE16" s="606" t="str">
        <f t="shared" si="151"/>
        <v/>
      </c>
      <c r="HF16" s="606" t="str">
        <f>IF(HC16&lt;&gt;"",IF(ABS($F16-$G16)&gt;=PrSettings!$M$7,(ABS($F16-$G16-GZ16+HA16)&lt;=1)*1,IF(AND(HC16,$F16=$G16,$F16&gt;=PrSettings!$M$6),(ABS(GZ16-$F16)&lt;=1)*1,IF(AND(HC16,$F16+$G16&gt;=PrSettings!$M$8),(ABS(GZ16-$F16)+ABS(HA16-$G16)&lt;=1)*1,""))),"")</f>
        <v/>
      </c>
      <c r="HG16" s="618"/>
      <c r="HI16" s="605">
        <f t="shared" si="16"/>
        <v>13</v>
      </c>
      <c r="HJ16" s="646" t="str">
        <f>GrpB!$B$7</f>
        <v>Portugal</v>
      </c>
      <c r="HK16" s="606">
        <f t="shared" si="152"/>
        <v>2</v>
      </c>
      <c r="HL16" s="646" t="str">
        <f>GrpB!$D$7</f>
        <v>Italien</v>
      </c>
      <c r="HM16" s="643"/>
      <c r="HN16" s="643"/>
      <c r="HO16" s="615"/>
      <c r="HP16" s="606" t="str">
        <f t="shared" si="153"/>
        <v/>
      </c>
      <c r="HQ16" s="606" t="str">
        <f>IF((HP16&lt;&gt;""),IF(OR($F16&lt;&gt;$G16,PrSettings!$M$4="●"),(($F16-$G16)=(HM16-HN16))*1,0),"")</f>
        <v/>
      </c>
      <c r="HR16" s="606" t="str">
        <f t="shared" si="154"/>
        <v/>
      </c>
      <c r="HS16" s="606" t="str">
        <f>IF(HP16&lt;&gt;"",IF(ABS($F16-$G16)&gt;=PrSettings!$M$7,(ABS($F16-$G16-HM16+HN16)&lt;=1)*1,IF(AND(HP16,$F16=$G16,$F16&gt;=PrSettings!$M$6),(ABS(HM16-$F16)&lt;=1)*1,IF(AND(HP16,$F16+$G16&gt;=PrSettings!$M$8),(ABS(HM16-$F16)+ABS(HN16-$G16)&lt;=1)*1,""))),"")</f>
        <v/>
      </c>
      <c r="HT16" s="618"/>
      <c r="HV16" s="605">
        <f t="shared" si="17"/>
        <v>13</v>
      </c>
      <c r="HW16" s="646" t="str">
        <f>GrpB!$B$7</f>
        <v>Portugal</v>
      </c>
      <c r="HX16" s="606">
        <f t="shared" si="155"/>
        <v>2</v>
      </c>
      <c r="HY16" s="646" t="str">
        <f>GrpB!$D$7</f>
        <v>Italien</v>
      </c>
      <c r="HZ16" s="643"/>
      <c r="IA16" s="643"/>
      <c r="IB16" s="615"/>
      <c r="IC16" s="606" t="str">
        <f t="shared" si="156"/>
        <v/>
      </c>
      <c r="ID16" s="606" t="str">
        <f>IF((IC16&lt;&gt;""),IF(OR($F16&lt;&gt;$G16,PrSettings!$M$4="●"),(($F16-$G16)=(HZ16-IA16))*1,0),"")</f>
        <v/>
      </c>
      <c r="IE16" s="606" t="str">
        <f t="shared" si="157"/>
        <v/>
      </c>
      <c r="IF16" s="606" t="str">
        <f>IF(IC16&lt;&gt;"",IF(ABS($F16-$G16)&gt;=PrSettings!$M$7,(ABS($F16-$G16-HZ16+IA16)&lt;=1)*1,IF(AND(IC16,$F16=$G16,$F16&gt;=PrSettings!$M$6),(ABS(HZ16-$F16)&lt;=1)*1,IF(AND(IC16,$F16+$G16&gt;=PrSettings!$M$8),(ABS(HZ16-$F16)+ABS(IA16-$G16)&lt;=1)*1,""))),"")</f>
        <v/>
      </c>
      <c r="IG16" s="618"/>
      <c r="II16" s="605">
        <f t="shared" si="18"/>
        <v>13</v>
      </c>
      <c r="IJ16" s="646" t="str">
        <f>GrpB!$B$7</f>
        <v>Portugal</v>
      </c>
      <c r="IK16" s="606">
        <f t="shared" si="158"/>
        <v>2</v>
      </c>
      <c r="IL16" s="646" t="str">
        <f>GrpB!$D$7</f>
        <v>Italien</v>
      </c>
      <c r="IM16" s="643"/>
      <c r="IN16" s="643"/>
      <c r="IO16" s="615"/>
      <c r="IP16" s="606" t="str">
        <f t="shared" si="159"/>
        <v/>
      </c>
      <c r="IQ16" s="606" t="str">
        <f>IF((IP16&lt;&gt;""),IF(OR($F16&lt;&gt;$G16,PrSettings!$M$4="●"),(($F16-$G16)=(IM16-IN16))*1,0),"")</f>
        <v/>
      </c>
      <c r="IR16" s="606" t="str">
        <f t="shared" si="160"/>
        <v/>
      </c>
      <c r="IS16" s="606" t="str">
        <f>IF(IP16&lt;&gt;"",IF(ABS($F16-$G16)&gt;=PrSettings!$M$7,(ABS($F16-$G16-IM16+IN16)&lt;=1)*1,IF(AND(IP16,$F16=$G16,$F16&gt;=PrSettings!$M$6),(ABS(IM16-$F16)&lt;=1)*1,IF(AND(IP16,$F16+$G16&gt;=PrSettings!$M$8),(ABS(IM16-$F16)+ABS(IN16-$G16)&lt;=1)*1,""))),"")</f>
        <v/>
      </c>
      <c r="IT16" s="618"/>
      <c r="IV16" s="605">
        <f t="shared" si="19"/>
        <v>13</v>
      </c>
      <c r="IW16" s="646" t="str">
        <f>GrpB!$B$7</f>
        <v>Portugal</v>
      </c>
      <c r="IX16" s="606">
        <f t="shared" si="161"/>
        <v>2</v>
      </c>
      <c r="IY16" s="646" t="str">
        <f>GrpB!$D$7</f>
        <v>Italien</v>
      </c>
      <c r="IZ16" s="643"/>
      <c r="JA16" s="643"/>
      <c r="JB16" s="615"/>
      <c r="JC16" s="606" t="str">
        <f t="shared" si="162"/>
        <v/>
      </c>
      <c r="JD16" s="606" t="str">
        <f>IF((JC16&lt;&gt;""),IF(OR($F16&lt;&gt;$G16,PrSettings!$M$4="●"),(($F16-$G16)=(IZ16-JA16))*1,0),"")</f>
        <v/>
      </c>
      <c r="JE16" s="606" t="str">
        <f t="shared" si="163"/>
        <v/>
      </c>
      <c r="JF16" s="606" t="str">
        <f>IF(JC16&lt;&gt;"",IF(ABS($F16-$G16)&gt;=PrSettings!$M$7,(ABS($F16-$G16-IZ16+JA16)&lt;=1)*1,IF(AND(JC16,$F16=$G16,$F16&gt;=PrSettings!$M$6),(ABS(IZ16-$F16)&lt;=1)*1,IF(AND(JC16,$F16+$G16&gt;=PrSettings!$M$8),(ABS(IZ16-$F16)+ABS(JA16-$G16)&lt;=1)*1,""))),"")</f>
        <v/>
      </c>
      <c r="JG16" s="618"/>
      <c r="JI16" s="605">
        <f t="shared" si="20"/>
        <v>13</v>
      </c>
      <c r="JJ16" s="646" t="str">
        <f>GrpB!$B$7</f>
        <v>Portugal</v>
      </c>
      <c r="JK16" s="606">
        <f t="shared" si="164"/>
        <v>2</v>
      </c>
      <c r="JL16" s="646" t="str">
        <f>GrpB!$D$7</f>
        <v>Italien</v>
      </c>
      <c r="JM16" s="643"/>
      <c r="JN16" s="643"/>
      <c r="JO16" s="615"/>
      <c r="JP16" s="606" t="str">
        <f t="shared" si="165"/>
        <v/>
      </c>
      <c r="JQ16" s="606" t="str">
        <f>IF((JP16&lt;&gt;""),IF(OR($F16&lt;&gt;$G16,PrSettings!$M$4="●"),(($F16-$G16)=(JM16-JN16))*1,0),"")</f>
        <v/>
      </c>
      <c r="JR16" s="606" t="str">
        <f t="shared" si="166"/>
        <v/>
      </c>
      <c r="JS16" s="606" t="str">
        <f>IF(JP16&lt;&gt;"",IF(ABS($F16-$G16)&gt;=PrSettings!$M$7,(ABS($F16-$G16-JM16+JN16)&lt;=1)*1,IF(AND(JP16,$F16=$G16,$F16&gt;=PrSettings!$M$6),(ABS(JM16-$F16)&lt;=1)*1,IF(AND(JP16,$F16+$G16&gt;=PrSettings!$M$8),(ABS(JM16-$F16)+ABS(JN16-$G16)&lt;=1)*1,""))),"")</f>
        <v/>
      </c>
      <c r="JT16" s="618"/>
      <c r="JV16" s="605">
        <f t="shared" si="21"/>
        <v>13</v>
      </c>
      <c r="JW16" s="646" t="str">
        <f>GrpB!$B$7</f>
        <v>Portugal</v>
      </c>
      <c r="JX16" s="606">
        <f t="shared" si="167"/>
        <v>2</v>
      </c>
      <c r="JY16" s="646" t="str">
        <f>GrpB!$D$7</f>
        <v>Italien</v>
      </c>
      <c r="JZ16" s="643"/>
      <c r="KA16" s="643"/>
      <c r="KB16" s="615"/>
      <c r="KC16" s="606" t="str">
        <f t="shared" si="168"/>
        <v/>
      </c>
      <c r="KD16" s="606" t="str">
        <f>IF((KC16&lt;&gt;""),IF(OR($F16&lt;&gt;$G16,PrSettings!$M$4="●"),(($F16-$G16)=(JZ16-KA16))*1,0),"")</f>
        <v/>
      </c>
      <c r="KE16" s="606" t="str">
        <f t="shared" si="169"/>
        <v/>
      </c>
      <c r="KF16" s="606" t="str">
        <f>IF(KC16&lt;&gt;"",IF(ABS($F16-$G16)&gt;=PrSettings!$M$7,(ABS($F16-$G16-JZ16+KA16)&lt;=1)*1,IF(AND(KC16,$F16=$G16,$F16&gt;=PrSettings!$M$6),(ABS(JZ16-$F16)&lt;=1)*1,IF(AND(KC16,$F16+$G16&gt;=PrSettings!$M$8),(ABS(JZ16-$F16)+ABS(KA16-$G16)&lt;=1)*1,""))),"")</f>
        <v/>
      </c>
      <c r="KG16" s="618"/>
      <c r="KI16" s="605">
        <f t="shared" si="22"/>
        <v>13</v>
      </c>
      <c r="KJ16" s="646" t="str">
        <f>GrpB!$B$7</f>
        <v>Portugal</v>
      </c>
      <c r="KK16" s="606">
        <f t="shared" si="170"/>
        <v>2</v>
      </c>
      <c r="KL16" s="646" t="str">
        <f>GrpB!$D$7</f>
        <v>Italien</v>
      </c>
      <c r="KM16" s="643"/>
      <c r="KN16" s="643"/>
      <c r="KO16" s="615"/>
      <c r="KP16" s="606" t="str">
        <f t="shared" si="171"/>
        <v/>
      </c>
      <c r="KQ16" s="606" t="str">
        <f>IF((KP16&lt;&gt;""),IF(OR($F16&lt;&gt;$G16,PrSettings!$M$4="●"),(($F16-$G16)=(KM16-KN16))*1,0),"")</f>
        <v/>
      </c>
      <c r="KR16" s="606" t="str">
        <f t="shared" si="172"/>
        <v/>
      </c>
      <c r="KS16" s="606" t="str">
        <f>IF(KP16&lt;&gt;"",IF(ABS($F16-$G16)&gt;=PrSettings!$M$7,(ABS($F16-$G16-KM16+KN16)&lt;=1)*1,IF(AND(KP16,$F16=$G16,$F16&gt;=PrSettings!$M$6),(ABS(KM16-$F16)&lt;=1)*1,IF(AND(KP16,$F16+$G16&gt;=PrSettings!$M$8),(ABS(KM16-$F16)+ABS(KN16-$G16)&lt;=1)*1,""))),"")</f>
        <v/>
      </c>
      <c r="KT16" s="618"/>
      <c r="KV16" s="605">
        <f t="shared" si="23"/>
        <v>13</v>
      </c>
      <c r="KW16" s="646" t="str">
        <f>GrpB!$B$7</f>
        <v>Portugal</v>
      </c>
      <c r="KX16" s="606">
        <f t="shared" si="173"/>
        <v>2</v>
      </c>
      <c r="KY16" s="646" t="str">
        <f>GrpB!$D$7</f>
        <v>Italien</v>
      </c>
      <c r="KZ16" s="643"/>
      <c r="LA16" s="643"/>
      <c r="LB16" s="615"/>
      <c r="LC16" s="606" t="str">
        <f t="shared" si="174"/>
        <v/>
      </c>
      <c r="LD16" s="606" t="str">
        <f>IF((LC16&lt;&gt;""),IF(OR($F16&lt;&gt;$G16,PrSettings!$M$4="●"),(($F16-$G16)=(KZ16-LA16))*1,0),"")</f>
        <v/>
      </c>
      <c r="LE16" s="606" t="str">
        <f t="shared" si="175"/>
        <v/>
      </c>
      <c r="LF16" s="606" t="str">
        <f>IF(LC16&lt;&gt;"",IF(ABS($F16-$G16)&gt;=PrSettings!$M$7,(ABS($F16-$G16-KZ16+LA16)&lt;=1)*1,IF(AND(LC16,$F16=$G16,$F16&gt;=PrSettings!$M$6),(ABS(KZ16-$F16)&lt;=1)*1,IF(AND(LC16,$F16+$G16&gt;=PrSettings!$M$8),(ABS(KZ16-$F16)+ABS(LA16-$G16)&lt;=1)*1,""))),"")</f>
        <v/>
      </c>
      <c r="LG16" s="618"/>
      <c r="LI16" s="605">
        <f t="shared" si="24"/>
        <v>13</v>
      </c>
      <c r="LJ16" s="646" t="str">
        <f>GrpB!$B$7</f>
        <v>Portugal</v>
      </c>
      <c r="LK16" s="606">
        <f t="shared" si="176"/>
        <v>2</v>
      </c>
      <c r="LL16" s="646" t="str">
        <f>GrpB!$D$7</f>
        <v>Italien</v>
      </c>
      <c r="LM16" s="643"/>
      <c r="LN16" s="643"/>
      <c r="LO16" s="615"/>
      <c r="LP16" s="606" t="str">
        <f t="shared" si="177"/>
        <v/>
      </c>
      <c r="LQ16" s="606" t="str">
        <f>IF((LP16&lt;&gt;""),IF(OR($F16&lt;&gt;$G16,PrSettings!$M$4="●"),(($F16-$G16)=(LM16-LN16))*1,0),"")</f>
        <v/>
      </c>
      <c r="LR16" s="606" t="str">
        <f t="shared" si="178"/>
        <v/>
      </c>
      <c r="LS16" s="606" t="str">
        <f>IF(LP16&lt;&gt;"",IF(ABS($F16-$G16)&gt;=PrSettings!$M$7,(ABS($F16-$G16-LM16+LN16)&lt;=1)*1,IF(AND(LP16,$F16=$G16,$F16&gt;=PrSettings!$M$6),(ABS(LM16-$F16)&lt;=1)*1,IF(AND(LP16,$F16+$G16&gt;=PrSettings!$M$8),(ABS(LM16-$F16)+ABS(LN16-$G16)&lt;=1)*1,""))),"")</f>
        <v/>
      </c>
      <c r="LT16" s="618"/>
      <c r="LV16" s="605">
        <f t="shared" si="25"/>
        <v>13</v>
      </c>
      <c r="LW16" s="646" t="str">
        <f>GrpB!$B$7</f>
        <v>Portugal</v>
      </c>
      <c r="LX16" s="606">
        <f t="shared" si="179"/>
        <v>2</v>
      </c>
      <c r="LY16" s="646" t="str">
        <f>GrpB!$D$7</f>
        <v>Italien</v>
      </c>
      <c r="LZ16" s="643"/>
      <c r="MA16" s="643"/>
      <c r="MB16" s="615"/>
      <c r="MC16" s="606" t="str">
        <f t="shared" si="180"/>
        <v/>
      </c>
      <c r="MD16" s="606" t="str">
        <f>IF((MC16&lt;&gt;""),IF(OR($F16&lt;&gt;$G16,PrSettings!$M$4="●"),(($F16-$G16)=(LZ16-MA16))*1,0),"")</f>
        <v/>
      </c>
      <c r="ME16" s="606" t="str">
        <f t="shared" si="181"/>
        <v/>
      </c>
      <c r="MF16" s="606" t="str">
        <f>IF(MC16&lt;&gt;"",IF(ABS($F16-$G16)&gt;=PrSettings!$M$7,(ABS($F16-$G16-LZ16+MA16)&lt;=1)*1,IF(AND(MC16,$F16=$G16,$F16&gt;=PrSettings!$M$6),(ABS(LZ16-$F16)&lt;=1)*1,IF(AND(MC16,$F16+$G16&gt;=PrSettings!$M$8),(ABS(LZ16-$F16)+ABS(MA16-$G16)&lt;=1)*1,""))),"")</f>
        <v/>
      </c>
      <c r="MG16" s="618"/>
    </row>
    <row r="17" spans="2:345" x14ac:dyDescent="0.25">
      <c r="B17" s="605">
        <f>INDEX(Groups!$C$7:$C$25,MATCH(C17,Groups!$D$7:$D$25,0))</f>
        <v>2</v>
      </c>
      <c r="C17" s="646" t="str">
        <f>GrpB!$B$8</f>
        <v>Italien</v>
      </c>
      <c r="D17" s="606">
        <f>INDEX(Groups!$C$7:$C$25,MATCH(E17,Groups!$D$7:$D$25,0))</f>
        <v>5</v>
      </c>
      <c r="E17" s="646" t="str">
        <f>GrpB!$D$8</f>
        <v>Spanien</v>
      </c>
      <c r="F17" s="649">
        <f>GrpB!$E$8</f>
        <v>1</v>
      </c>
      <c r="G17" s="650">
        <f>GrpB!$G$8</f>
        <v>3</v>
      </c>
      <c r="I17" s="605">
        <f t="shared" si="0"/>
        <v>2</v>
      </c>
      <c r="J17" s="646" t="str">
        <f>GrpB!$B$8</f>
        <v>Italien</v>
      </c>
      <c r="K17" s="606">
        <f t="shared" si="104"/>
        <v>5</v>
      </c>
      <c r="L17" s="646" t="str">
        <f>GrpB!$D$8</f>
        <v>Spanien</v>
      </c>
      <c r="M17" s="643"/>
      <c r="N17" s="643"/>
      <c r="O17" s="615"/>
      <c r="P17" s="606" t="str">
        <f t="shared" si="105"/>
        <v/>
      </c>
      <c r="Q17" s="606" t="str">
        <f>IF((P17&lt;&gt;""),IF(OR($F17&lt;&gt;$G17,PrSettings!$M$4="●"),(($F17-$G17)=(M17-N17))*1,0),"")</f>
        <v/>
      </c>
      <c r="R17" s="606" t="str">
        <f t="shared" si="106"/>
        <v/>
      </c>
      <c r="S17" s="606" t="str">
        <f>IF(P17&lt;&gt;"",IF(ABS($F17-$G17)&gt;=PrSettings!$M$7,(ABS($F17-$G17-M17+N17)&lt;=1)*1,IF(AND(P17,$F17=$G17,$F17&gt;=PrSettings!$M$6),(ABS(M17-$F17)&lt;=1)*1,IF(AND(P17,$F17+$G17&gt;=PrSettings!$M$8),(ABS(M17-$F17)+ABS(N17-$G17)&lt;=1)*1,""))),"")</f>
        <v/>
      </c>
      <c r="T17" s="618"/>
      <c r="V17" s="605">
        <f t="shared" si="1"/>
        <v>2</v>
      </c>
      <c r="W17" s="646" t="str">
        <f>GrpB!$B$8</f>
        <v>Italien</v>
      </c>
      <c r="X17" s="606">
        <f t="shared" si="107"/>
        <v>5</v>
      </c>
      <c r="Y17" s="646" t="str">
        <f>GrpB!$D$8</f>
        <v>Spanien</v>
      </c>
      <c r="Z17" s="643"/>
      <c r="AA17" s="643"/>
      <c r="AB17" s="615"/>
      <c r="AC17" s="606" t="str">
        <f t="shared" si="108"/>
        <v/>
      </c>
      <c r="AD17" s="606" t="str">
        <f>IF((AC17&lt;&gt;""),IF(OR($F17&lt;&gt;$G17,PrSettings!$M$4="●"),(($F17-$G17)=(Z17-AA17))*1,0),"")</f>
        <v/>
      </c>
      <c r="AE17" s="606" t="str">
        <f t="shared" si="109"/>
        <v/>
      </c>
      <c r="AF17" s="606" t="str">
        <f>IF(AC17&lt;&gt;"",IF(ABS($F17-$G17)&gt;=PrSettings!$M$7,(ABS($F17-$G17-Z17+AA17)&lt;=1)*1,IF(AND(AC17,$F17=$G17,$F17&gt;=PrSettings!$M$6),(ABS(Z17-$F17)&lt;=1)*1,IF(AND(AC17,$F17+$G17&gt;=PrSettings!$M$8),(ABS(Z17-$F17)+ABS(AA17-$G17)&lt;=1)*1,""))),"")</f>
        <v/>
      </c>
      <c r="AG17" s="618"/>
      <c r="AI17" s="605">
        <f t="shared" si="2"/>
        <v>2</v>
      </c>
      <c r="AJ17" s="646" t="str">
        <f>GrpB!$B$8</f>
        <v>Italien</v>
      </c>
      <c r="AK17" s="606">
        <f t="shared" si="110"/>
        <v>5</v>
      </c>
      <c r="AL17" s="646" t="str">
        <f>GrpB!$D$8</f>
        <v>Spanien</v>
      </c>
      <c r="AM17" s="643"/>
      <c r="AN17" s="643"/>
      <c r="AO17" s="615"/>
      <c r="AP17" s="606" t="str">
        <f t="shared" si="111"/>
        <v/>
      </c>
      <c r="AQ17" s="606" t="str">
        <f>IF((AP17&lt;&gt;""),IF(OR($F17&lt;&gt;$G17,PrSettings!$M$4="●"),(($F17-$G17)=(AM17-AN17))*1,0),"")</f>
        <v/>
      </c>
      <c r="AR17" s="606" t="str">
        <f t="shared" si="112"/>
        <v/>
      </c>
      <c r="AS17" s="606" t="str">
        <f>IF(AP17&lt;&gt;"",IF(ABS($F17-$G17)&gt;=PrSettings!$M$7,(ABS($F17-$G17-AM17+AN17)&lt;=1)*1,IF(AND(AP17,$F17=$G17,$F17&gt;=PrSettings!$M$6),(ABS(AM17-$F17)&lt;=1)*1,IF(AND(AP17,$F17+$G17&gt;=PrSettings!$M$8),(ABS(AM17-$F17)+ABS(AN17-$G17)&lt;=1)*1,""))),"")</f>
        <v/>
      </c>
      <c r="AT17" s="618"/>
      <c r="AV17" s="605">
        <f t="shared" si="3"/>
        <v>2</v>
      </c>
      <c r="AW17" s="646" t="str">
        <f>GrpB!$B$8</f>
        <v>Italien</v>
      </c>
      <c r="AX17" s="606">
        <f t="shared" si="113"/>
        <v>5</v>
      </c>
      <c r="AY17" s="646" t="str">
        <f>GrpB!$D$8</f>
        <v>Spanien</v>
      </c>
      <c r="AZ17" s="643"/>
      <c r="BA17" s="643"/>
      <c r="BB17" s="615"/>
      <c r="BC17" s="606" t="str">
        <f t="shared" si="114"/>
        <v/>
      </c>
      <c r="BD17" s="606" t="str">
        <f>IF((BC17&lt;&gt;""),IF(OR($F17&lt;&gt;$G17,PrSettings!$M$4="●"),(($F17-$G17)=(AZ17-BA17))*1,0),"")</f>
        <v/>
      </c>
      <c r="BE17" s="606" t="str">
        <f t="shared" si="115"/>
        <v/>
      </c>
      <c r="BF17" s="606" t="str">
        <f>IF(BC17&lt;&gt;"",IF(ABS($F17-$G17)&gt;=PrSettings!$M$7,(ABS($F17-$G17-AZ17+BA17)&lt;=1)*1,IF(AND(BC17,$F17=$G17,$F17&gt;=PrSettings!$M$6),(ABS(AZ17-$F17)&lt;=1)*1,IF(AND(BC17,$F17+$G17&gt;=PrSettings!$M$8),(ABS(AZ17-$F17)+ABS(BA17-$G17)&lt;=1)*1,""))),"")</f>
        <v/>
      </c>
      <c r="BG17" s="618"/>
      <c r="BI17" s="605">
        <f t="shared" si="4"/>
        <v>2</v>
      </c>
      <c r="BJ17" s="646" t="str">
        <f>GrpB!$B$8</f>
        <v>Italien</v>
      </c>
      <c r="BK17" s="606">
        <f t="shared" si="116"/>
        <v>5</v>
      </c>
      <c r="BL17" s="646" t="str">
        <f>GrpB!$D$8</f>
        <v>Spanien</v>
      </c>
      <c r="BM17" s="643"/>
      <c r="BN17" s="643"/>
      <c r="BO17" s="615"/>
      <c r="BP17" s="606" t="str">
        <f t="shared" si="117"/>
        <v/>
      </c>
      <c r="BQ17" s="606" t="str">
        <f>IF((BP17&lt;&gt;""),IF(OR($F17&lt;&gt;$G17,PrSettings!$M$4="●"),(($F17-$G17)=(BM17-BN17))*1,0),"")</f>
        <v/>
      </c>
      <c r="BR17" s="606" t="str">
        <f t="shared" si="118"/>
        <v/>
      </c>
      <c r="BS17" s="606" t="str">
        <f>IF(BP17&lt;&gt;"",IF(ABS($F17-$G17)&gt;=PrSettings!$M$7,(ABS($F17-$G17-BM17+BN17)&lt;=1)*1,IF(AND(BP17,$F17=$G17,$F17&gt;=PrSettings!$M$6),(ABS(BM17-$F17)&lt;=1)*1,IF(AND(BP17,$F17+$G17&gt;=PrSettings!$M$8),(ABS(BM17-$F17)+ABS(BN17-$G17)&lt;=1)*1,""))),"")</f>
        <v/>
      </c>
      <c r="BT17" s="618"/>
      <c r="BV17" s="605">
        <f t="shared" si="5"/>
        <v>2</v>
      </c>
      <c r="BW17" s="646" t="str">
        <f>GrpB!$B$8</f>
        <v>Italien</v>
      </c>
      <c r="BX17" s="606">
        <f t="shared" si="119"/>
        <v>5</v>
      </c>
      <c r="BY17" s="646" t="str">
        <f>GrpB!$D$8</f>
        <v>Spanien</v>
      </c>
      <c r="BZ17" s="643"/>
      <c r="CA17" s="643"/>
      <c r="CB17" s="615"/>
      <c r="CC17" s="606" t="str">
        <f t="shared" si="120"/>
        <v/>
      </c>
      <c r="CD17" s="606" t="str">
        <f>IF((CC17&lt;&gt;""),IF(OR($F17&lt;&gt;$G17,PrSettings!$M$4="●"),(($F17-$G17)=(BZ17-CA17))*1,0),"")</f>
        <v/>
      </c>
      <c r="CE17" s="606" t="str">
        <f t="shared" si="121"/>
        <v/>
      </c>
      <c r="CF17" s="606" t="str">
        <f>IF(CC17&lt;&gt;"",IF(ABS($F17-$G17)&gt;=PrSettings!$M$7,(ABS($F17-$G17-BZ17+CA17)&lt;=1)*1,IF(AND(CC17,$F17=$G17,$F17&gt;=PrSettings!$M$6),(ABS(BZ17-$F17)&lt;=1)*1,IF(AND(CC17,$F17+$G17&gt;=PrSettings!$M$8),(ABS(BZ17-$F17)+ABS(CA17-$G17)&lt;=1)*1,""))),"")</f>
        <v/>
      </c>
      <c r="CG17" s="618"/>
      <c r="CI17" s="605">
        <f t="shared" si="6"/>
        <v>2</v>
      </c>
      <c r="CJ17" s="646" t="str">
        <f>GrpB!$B$8</f>
        <v>Italien</v>
      </c>
      <c r="CK17" s="606">
        <f t="shared" si="122"/>
        <v>5</v>
      </c>
      <c r="CL17" s="646" t="str">
        <f>GrpB!$D$8</f>
        <v>Spanien</v>
      </c>
      <c r="CM17" s="643"/>
      <c r="CN17" s="643"/>
      <c r="CO17" s="615"/>
      <c r="CP17" s="606" t="str">
        <f t="shared" si="123"/>
        <v/>
      </c>
      <c r="CQ17" s="606" t="str">
        <f>IF((CP17&lt;&gt;""),IF(OR($F17&lt;&gt;$G17,PrSettings!$M$4="●"),(($F17-$G17)=(CM17-CN17))*1,0),"")</f>
        <v/>
      </c>
      <c r="CR17" s="606" t="str">
        <f t="shared" si="124"/>
        <v/>
      </c>
      <c r="CS17" s="606" t="str">
        <f>IF(CP17&lt;&gt;"",IF(ABS($F17-$G17)&gt;=PrSettings!$M$7,(ABS($F17-$G17-CM17+CN17)&lt;=1)*1,IF(AND(CP17,$F17=$G17,$F17&gt;=PrSettings!$M$6),(ABS(CM17-$F17)&lt;=1)*1,IF(AND(CP17,$F17+$G17&gt;=PrSettings!$M$8),(ABS(CM17-$F17)+ABS(CN17-$G17)&lt;=1)*1,""))),"")</f>
        <v/>
      </c>
      <c r="CT17" s="618"/>
      <c r="CV17" s="605">
        <f t="shared" si="7"/>
        <v>2</v>
      </c>
      <c r="CW17" s="646" t="str">
        <f>GrpB!$B$8</f>
        <v>Italien</v>
      </c>
      <c r="CX17" s="606">
        <f t="shared" si="125"/>
        <v>5</v>
      </c>
      <c r="CY17" s="646" t="str">
        <f>GrpB!$D$8</f>
        <v>Spanien</v>
      </c>
      <c r="CZ17" s="643"/>
      <c r="DA17" s="643"/>
      <c r="DB17" s="615"/>
      <c r="DC17" s="606" t="str">
        <f t="shared" si="126"/>
        <v/>
      </c>
      <c r="DD17" s="606" t="str">
        <f>IF((DC17&lt;&gt;""),IF(OR($F17&lt;&gt;$G17,PrSettings!$M$4="●"),(($F17-$G17)=(CZ17-DA17))*1,0),"")</f>
        <v/>
      </c>
      <c r="DE17" s="606" t="str">
        <f t="shared" si="127"/>
        <v/>
      </c>
      <c r="DF17" s="606" t="str">
        <f>IF(DC17&lt;&gt;"",IF(ABS($F17-$G17)&gt;=PrSettings!$M$7,(ABS($F17-$G17-CZ17+DA17)&lt;=1)*1,IF(AND(DC17,$F17=$G17,$F17&gt;=PrSettings!$M$6),(ABS(CZ17-$F17)&lt;=1)*1,IF(AND(DC17,$F17+$G17&gt;=PrSettings!$M$8),(ABS(CZ17-$F17)+ABS(DA17-$G17)&lt;=1)*1,""))),"")</f>
        <v/>
      </c>
      <c r="DG17" s="618"/>
      <c r="DI17" s="605">
        <f t="shared" si="8"/>
        <v>2</v>
      </c>
      <c r="DJ17" s="646" t="str">
        <f>GrpB!$B$8</f>
        <v>Italien</v>
      </c>
      <c r="DK17" s="606">
        <f t="shared" si="128"/>
        <v>5</v>
      </c>
      <c r="DL17" s="646" t="str">
        <f>GrpB!$D$8</f>
        <v>Spanien</v>
      </c>
      <c r="DM17" s="643"/>
      <c r="DN17" s="643"/>
      <c r="DO17" s="615"/>
      <c r="DP17" s="606" t="str">
        <f t="shared" si="129"/>
        <v/>
      </c>
      <c r="DQ17" s="606" t="str">
        <f>IF((DP17&lt;&gt;""),IF(OR($F17&lt;&gt;$G17,PrSettings!$M$4="●"),(($F17-$G17)=(DM17-DN17))*1,0),"")</f>
        <v/>
      </c>
      <c r="DR17" s="606" t="str">
        <f t="shared" si="130"/>
        <v/>
      </c>
      <c r="DS17" s="606" t="str">
        <f>IF(DP17&lt;&gt;"",IF(ABS($F17-$G17)&gt;=PrSettings!$M$7,(ABS($F17-$G17-DM17+DN17)&lt;=1)*1,IF(AND(DP17,$F17=$G17,$F17&gt;=PrSettings!$M$6),(ABS(DM17-$F17)&lt;=1)*1,IF(AND(DP17,$F17+$G17&gt;=PrSettings!$M$8),(ABS(DM17-$F17)+ABS(DN17-$G17)&lt;=1)*1,""))),"")</f>
        <v/>
      </c>
      <c r="DT17" s="618"/>
      <c r="DV17" s="605">
        <f t="shared" si="9"/>
        <v>2</v>
      </c>
      <c r="DW17" s="646" t="str">
        <f>GrpB!$B$8</f>
        <v>Italien</v>
      </c>
      <c r="DX17" s="606">
        <f t="shared" si="131"/>
        <v>5</v>
      </c>
      <c r="DY17" s="646" t="str">
        <f>GrpB!$D$8</f>
        <v>Spanien</v>
      </c>
      <c r="DZ17" s="643"/>
      <c r="EA17" s="643"/>
      <c r="EB17" s="615"/>
      <c r="EC17" s="606" t="str">
        <f t="shared" si="132"/>
        <v/>
      </c>
      <c r="ED17" s="606" t="str">
        <f>IF((EC17&lt;&gt;""),IF(OR($F17&lt;&gt;$G17,PrSettings!$M$4="●"),(($F17-$G17)=(DZ17-EA17))*1,0),"")</f>
        <v/>
      </c>
      <c r="EE17" s="606" t="str">
        <f t="shared" si="133"/>
        <v/>
      </c>
      <c r="EF17" s="606" t="str">
        <f>IF(EC17&lt;&gt;"",IF(ABS($F17-$G17)&gt;=PrSettings!$M$7,(ABS($F17-$G17-DZ17+EA17)&lt;=1)*1,IF(AND(EC17,$F17=$G17,$F17&gt;=PrSettings!$M$6),(ABS(DZ17-$F17)&lt;=1)*1,IF(AND(EC17,$F17+$G17&gt;=PrSettings!$M$8),(ABS(DZ17-$F17)+ABS(EA17-$G17)&lt;=1)*1,""))),"")</f>
        <v/>
      </c>
      <c r="EG17" s="618"/>
      <c r="EI17" s="605">
        <f t="shared" si="10"/>
        <v>2</v>
      </c>
      <c r="EJ17" s="646" t="str">
        <f>GrpB!$B$8</f>
        <v>Italien</v>
      </c>
      <c r="EK17" s="606">
        <f t="shared" si="134"/>
        <v>5</v>
      </c>
      <c r="EL17" s="646" t="str">
        <f>GrpB!$D$8</f>
        <v>Spanien</v>
      </c>
      <c r="EM17" s="643"/>
      <c r="EN17" s="643"/>
      <c r="EO17" s="615"/>
      <c r="EP17" s="606" t="str">
        <f t="shared" si="135"/>
        <v/>
      </c>
      <c r="EQ17" s="606" t="str">
        <f>IF((EP17&lt;&gt;""),IF(OR($F17&lt;&gt;$G17,PrSettings!$M$4="●"),(($F17-$G17)=(EM17-EN17))*1,0),"")</f>
        <v/>
      </c>
      <c r="ER17" s="606" t="str">
        <f t="shared" si="136"/>
        <v/>
      </c>
      <c r="ES17" s="606" t="str">
        <f>IF(EP17&lt;&gt;"",IF(ABS($F17-$G17)&gt;=PrSettings!$M$7,(ABS($F17-$G17-EM17+EN17)&lt;=1)*1,IF(AND(EP17,$F17=$G17,$F17&gt;=PrSettings!$M$6),(ABS(EM17-$F17)&lt;=1)*1,IF(AND(EP17,$F17+$G17&gt;=PrSettings!$M$8),(ABS(EM17-$F17)+ABS(EN17-$G17)&lt;=1)*1,""))),"")</f>
        <v/>
      </c>
      <c r="ET17" s="618"/>
      <c r="EV17" s="605">
        <f t="shared" si="11"/>
        <v>2</v>
      </c>
      <c r="EW17" s="646" t="str">
        <f>GrpB!$B$8</f>
        <v>Italien</v>
      </c>
      <c r="EX17" s="606">
        <f t="shared" si="137"/>
        <v>5</v>
      </c>
      <c r="EY17" s="646" t="str">
        <f>GrpB!$D$8</f>
        <v>Spanien</v>
      </c>
      <c r="EZ17" s="643"/>
      <c r="FA17" s="643"/>
      <c r="FB17" s="615"/>
      <c r="FC17" s="606" t="str">
        <f t="shared" si="138"/>
        <v/>
      </c>
      <c r="FD17" s="606" t="str">
        <f>IF((FC17&lt;&gt;""),IF(OR($F17&lt;&gt;$G17,PrSettings!$M$4="●"),(($F17-$G17)=(EZ17-FA17))*1,0),"")</f>
        <v/>
      </c>
      <c r="FE17" s="606" t="str">
        <f t="shared" si="139"/>
        <v/>
      </c>
      <c r="FF17" s="606" t="str">
        <f>IF(FC17&lt;&gt;"",IF(ABS($F17-$G17)&gt;=PrSettings!$M$7,(ABS($F17-$G17-EZ17+FA17)&lt;=1)*1,IF(AND(FC17,$F17=$G17,$F17&gt;=PrSettings!$M$6),(ABS(EZ17-$F17)&lt;=1)*1,IF(AND(FC17,$F17+$G17&gt;=PrSettings!$M$8),(ABS(EZ17-$F17)+ABS(FA17-$G17)&lt;=1)*1,""))),"")</f>
        <v/>
      </c>
      <c r="FG17" s="618"/>
      <c r="FI17" s="605">
        <f t="shared" si="12"/>
        <v>2</v>
      </c>
      <c r="FJ17" s="646" t="str">
        <f>GrpB!$B$8</f>
        <v>Italien</v>
      </c>
      <c r="FK17" s="606">
        <f t="shared" si="140"/>
        <v>5</v>
      </c>
      <c r="FL17" s="646" t="str">
        <f>GrpB!$D$8</f>
        <v>Spanien</v>
      </c>
      <c r="FM17" s="643"/>
      <c r="FN17" s="643"/>
      <c r="FO17" s="615"/>
      <c r="FP17" s="606" t="str">
        <f t="shared" si="141"/>
        <v/>
      </c>
      <c r="FQ17" s="606" t="str">
        <f>IF((FP17&lt;&gt;""),IF(OR($F17&lt;&gt;$G17,PrSettings!$M$4="●"),(($F17-$G17)=(FM17-FN17))*1,0),"")</f>
        <v/>
      </c>
      <c r="FR17" s="606" t="str">
        <f t="shared" si="142"/>
        <v/>
      </c>
      <c r="FS17" s="606" t="str">
        <f>IF(FP17&lt;&gt;"",IF(ABS($F17-$G17)&gt;=PrSettings!$M$7,(ABS($F17-$G17-FM17+FN17)&lt;=1)*1,IF(AND(FP17,$F17=$G17,$F17&gt;=PrSettings!$M$6),(ABS(FM17-$F17)&lt;=1)*1,IF(AND(FP17,$F17+$G17&gt;=PrSettings!$M$8),(ABS(FM17-$F17)+ABS(FN17-$G17)&lt;=1)*1,""))),"")</f>
        <v/>
      </c>
      <c r="FT17" s="618"/>
      <c r="FV17" s="605">
        <f t="shared" si="13"/>
        <v>2</v>
      </c>
      <c r="FW17" s="646" t="str">
        <f>GrpB!$B$8</f>
        <v>Italien</v>
      </c>
      <c r="FX17" s="606">
        <f t="shared" si="143"/>
        <v>5</v>
      </c>
      <c r="FY17" s="646" t="str">
        <f>GrpB!$D$8</f>
        <v>Spanien</v>
      </c>
      <c r="FZ17" s="643"/>
      <c r="GA17" s="643"/>
      <c r="GB17" s="615"/>
      <c r="GC17" s="606" t="str">
        <f t="shared" si="144"/>
        <v/>
      </c>
      <c r="GD17" s="606" t="str">
        <f>IF((GC17&lt;&gt;""),IF(OR($F17&lt;&gt;$G17,PrSettings!$M$4="●"),(($F17-$G17)=(FZ17-GA17))*1,0),"")</f>
        <v/>
      </c>
      <c r="GE17" s="606" t="str">
        <f t="shared" si="145"/>
        <v/>
      </c>
      <c r="GF17" s="606" t="str">
        <f>IF(GC17&lt;&gt;"",IF(ABS($F17-$G17)&gt;=PrSettings!$M$7,(ABS($F17-$G17-FZ17+GA17)&lt;=1)*1,IF(AND(GC17,$F17=$G17,$F17&gt;=PrSettings!$M$6),(ABS(FZ17-$F17)&lt;=1)*1,IF(AND(GC17,$F17+$G17&gt;=PrSettings!$M$8),(ABS(FZ17-$F17)+ABS(GA17-$G17)&lt;=1)*1,""))),"")</f>
        <v/>
      </c>
      <c r="GG17" s="618"/>
      <c r="GI17" s="605">
        <f t="shared" si="14"/>
        <v>2</v>
      </c>
      <c r="GJ17" s="646" t="str">
        <f>GrpB!$B$8</f>
        <v>Italien</v>
      </c>
      <c r="GK17" s="606">
        <f t="shared" si="146"/>
        <v>5</v>
      </c>
      <c r="GL17" s="646" t="str">
        <f>GrpB!$D$8</f>
        <v>Spanien</v>
      </c>
      <c r="GM17" s="643"/>
      <c r="GN17" s="643"/>
      <c r="GO17" s="615"/>
      <c r="GP17" s="606" t="str">
        <f t="shared" si="147"/>
        <v/>
      </c>
      <c r="GQ17" s="606" t="str">
        <f>IF((GP17&lt;&gt;""),IF(OR($F17&lt;&gt;$G17,PrSettings!$M$4="●"),(($F17-$G17)=(GM17-GN17))*1,0),"")</f>
        <v/>
      </c>
      <c r="GR17" s="606" t="str">
        <f t="shared" si="148"/>
        <v/>
      </c>
      <c r="GS17" s="606" t="str">
        <f>IF(GP17&lt;&gt;"",IF(ABS($F17-$G17)&gt;=PrSettings!$M$7,(ABS($F17-$G17-GM17+GN17)&lt;=1)*1,IF(AND(GP17,$F17=$G17,$F17&gt;=PrSettings!$M$6),(ABS(GM17-$F17)&lt;=1)*1,IF(AND(GP17,$F17+$G17&gt;=PrSettings!$M$8),(ABS(GM17-$F17)+ABS(GN17-$G17)&lt;=1)*1,""))),"")</f>
        <v/>
      </c>
      <c r="GT17" s="618"/>
      <c r="GV17" s="605">
        <f t="shared" si="15"/>
        <v>2</v>
      </c>
      <c r="GW17" s="646" t="str">
        <f>GrpB!$B$8</f>
        <v>Italien</v>
      </c>
      <c r="GX17" s="606">
        <f t="shared" si="149"/>
        <v>5</v>
      </c>
      <c r="GY17" s="646" t="str">
        <f>GrpB!$D$8</f>
        <v>Spanien</v>
      </c>
      <c r="GZ17" s="643"/>
      <c r="HA17" s="643"/>
      <c r="HB17" s="615"/>
      <c r="HC17" s="606" t="str">
        <f t="shared" si="150"/>
        <v/>
      </c>
      <c r="HD17" s="606" t="str">
        <f>IF((HC17&lt;&gt;""),IF(OR($F17&lt;&gt;$G17,PrSettings!$M$4="●"),(($F17-$G17)=(GZ17-HA17))*1,0),"")</f>
        <v/>
      </c>
      <c r="HE17" s="606" t="str">
        <f t="shared" si="151"/>
        <v/>
      </c>
      <c r="HF17" s="606" t="str">
        <f>IF(HC17&lt;&gt;"",IF(ABS($F17-$G17)&gt;=PrSettings!$M$7,(ABS($F17-$G17-GZ17+HA17)&lt;=1)*1,IF(AND(HC17,$F17=$G17,$F17&gt;=PrSettings!$M$6),(ABS(GZ17-$F17)&lt;=1)*1,IF(AND(HC17,$F17+$G17&gt;=PrSettings!$M$8),(ABS(GZ17-$F17)+ABS(HA17-$G17)&lt;=1)*1,""))),"")</f>
        <v/>
      </c>
      <c r="HG17" s="618"/>
      <c r="HI17" s="605">
        <f t="shared" si="16"/>
        <v>2</v>
      </c>
      <c r="HJ17" s="646" t="str">
        <f>GrpB!$B$8</f>
        <v>Italien</v>
      </c>
      <c r="HK17" s="606">
        <f t="shared" si="152"/>
        <v>5</v>
      </c>
      <c r="HL17" s="646" t="str">
        <f>GrpB!$D$8</f>
        <v>Spanien</v>
      </c>
      <c r="HM17" s="643"/>
      <c r="HN17" s="643"/>
      <c r="HO17" s="615"/>
      <c r="HP17" s="606" t="str">
        <f t="shared" si="153"/>
        <v/>
      </c>
      <c r="HQ17" s="606" t="str">
        <f>IF((HP17&lt;&gt;""),IF(OR($F17&lt;&gt;$G17,PrSettings!$M$4="●"),(($F17-$G17)=(HM17-HN17))*1,0),"")</f>
        <v/>
      </c>
      <c r="HR17" s="606" t="str">
        <f t="shared" si="154"/>
        <v/>
      </c>
      <c r="HS17" s="606" t="str">
        <f>IF(HP17&lt;&gt;"",IF(ABS($F17-$G17)&gt;=PrSettings!$M$7,(ABS($F17-$G17-HM17+HN17)&lt;=1)*1,IF(AND(HP17,$F17=$G17,$F17&gt;=PrSettings!$M$6),(ABS(HM17-$F17)&lt;=1)*1,IF(AND(HP17,$F17+$G17&gt;=PrSettings!$M$8),(ABS(HM17-$F17)+ABS(HN17-$G17)&lt;=1)*1,""))),"")</f>
        <v/>
      </c>
      <c r="HT17" s="618"/>
      <c r="HV17" s="605">
        <f t="shared" si="17"/>
        <v>2</v>
      </c>
      <c r="HW17" s="646" t="str">
        <f>GrpB!$B$8</f>
        <v>Italien</v>
      </c>
      <c r="HX17" s="606">
        <f t="shared" si="155"/>
        <v>5</v>
      </c>
      <c r="HY17" s="646" t="str">
        <f>GrpB!$D$8</f>
        <v>Spanien</v>
      </c>
      <c r="HZ17" s="643"/>
      <c r="IA17" s="643"/>
      <c r="IB17" s="615"/>
      <c r="IC17" s="606" t="str">
        <f t="shared" si="156"/>
        <v/>
      </c>
      <c r="ID17" s="606" t="str">
        <f>IF((IC17&lt;&gt;""),IF(OR($F17&lt;&gt;$G17,PrSettings!$M$4="●"),(($F17-$G17)=(HZ17-IA17))*1,0),"")</f>
        <v/>
      </c>
      <c r="IE17" s="606" t="str">
        <f t="shared" si="157"/>
        <v/>
      </c>
      <c r="IF17" s="606" t="str">
        <f>IF(IC17&lt;&gt;"",IF(ABS($F17-$G17)&gt;=PrSettings!$M$7,(ABS($F17-$G17-HZ17+IA17)&lt;=1)*1,IF(AND(IC17,$F17=$G17,$F17&gt;=PrSettings!$M$6),(ABS(HZ17-$F17)&lt;=1)*1,IF(AND(IC17,$F17+$G17&gt;=PrSettings!$M$8),(ABS(HZ17-$F17)+ABS(IA17-$G17)&lt;=1)*1,""))),"")</f>
        <v/>
      </c>
      <c r="IG17" s="618"/>
      <c r="II17" s="605">
        <f t="shared" si="18"/>
        <v>2</v>
      </c>
      <c r="IJ17" s="646" t="str">
        <f>GrpB!$B$8</f>
        <v>Italien</v>
      </c>
      <c r="IK17" s="606">
        <f t="shared" si="158"/>
        <v>5</v>
      </c>
      <c r="IL17" s="646" t="str">
        <f>GrpB!$D$8</f>
        <v>Spanien</v>
      </c>
      <c r="IM17" s="643"/>
      <c r="IN17" s="643"/>
      <c r="IO17" s="615"/>
      <c r="IP17" s="606" t="str">
        <f t="shared" si="159"/>
        <v/>
      </c>
      <c r="IQ17" s="606" t="str">
        <f>IF((IP17&lt;&gt;""),IF(OR($F17&lt;&gt;$G17,PrSettings!$M$4="●"),(($F17-$G17)=(IM17-IN17))*1,0),"")</f>
        <v/>
      </c>
      <c r="IR17" s="606" t="str">
        <f t="shared" si="160"/>
        <v/>
      </c>
      <c r="IS17" s="606" t="str">
        <f>IF(IP17&lt;&gt;"",IF(ABS($F17-$G17)&gt;=PrSettings!$M$7,(ABS($F17-$G17-IM17+IN17)&lt;=1)*1,IF(AND(IP17,$F17=$G17,$F17&gt;=PrSettings!$M$6),(ABS(IM17-$F17)&lt;=1)*1,IF(AND(IP17,$F17+$G17&gt;=PrSettings!$M$8),(ABS(IM17-$F17)+ABS(IN17-$G17)&lt;=1)*1,""))),"")</f>
        <v/>
      </c>
      <c r="IT17" s="618"/>
      <c r="IV17" s="605">
        <f t="shared" si="19"/>
        <v>2</v>
      </c>
      <c r="IW17" s="646" t="str">
        <f>GrpB!$B$8</f>
        <v>Italien</v>
      </c>
      <c r="IX17" s="606">
        <f t="shared" si="161"/>
        <v>5</v>
      </c>
      <c r="IY17" s="646" t="str">
        <f>GrpB!$D$8</f>
        <v>Spanien</v>
      </c>
      <c r="IZ17" s="643"/>
      <c r="JA17" s="643"/>
      <c r="JB17" s="615"/>
      <c r="JC17" s="606" t="str">
        <f t="shared" si="162"/>
        <v/>
      </c>
      <c r="JD17" s="606" t="str">
        <f>IF((JC17&lt;&gt;""),IF(OR($F17&lt;&gt;$G17,PrSettings!$M$4="●"),(($F17-$G17)=(IZ17-JA17))*1,0),"")</f>
        <v/>
      </c>
      <c r="JE17" s="606" t="str">
        <f t="shared" si="163"/>
        <v/>
      </c>
      <c r="JF17" s="606" t="str">
        <f>IF(JC17&lt;&gt;"",IF(ABS($F17-$G17)&gt;=PrSettings!$M$7,(ABS($F17-$G17-IZ17+JA17)&lt;=1)*1,IF(AND(JC17,$F17=$G17,$F17&gt;=PrSettings!$M$6),(ABS(IZ17-$F17)&lt;=1)*1,IF(AND(JC17,$F17+$G17&gt;=PrSettings!$M$8),(ABS(IZ17-$F17)+ABS(JA17-$G17)&lt;=1)*1,""))),"")</f>
        <v/>
      </c>
      <c r="JG17" s="618"/>
      <c r="JI17" s="605">
        <f t="shared" si="20"/>
        <v>2</v>
      </c>
      <c r="JJ17" s="646" t="str">
        <f>GrpB!$B$8</f>
        <v>Italien</v>
      </c>
      <c r="JK17" s="606">
        <f t="shared" si="164"/>
        <v>5</v>
      </c>
      <c r="JL17" s="646" t="str">
        <f>GrpB!$D$8</f>
        <v>Spanien</v>
      </c>
      <c r="JM17" s="643"/>
      <c r="JN17" s="643"/>
      <c r="JO17" s="615"/>
      <c r="JP17" s="606" t="str">
        <f t="shared" si="165"/>
        <v/>
      </c>
      <c r="JQ17" s="606" t="str">
        <f>IF((JP17&lt;&gt;""),IF(OR($F17&lt;&gt;$G17,PrSettings!$M$4="●"),(($F17-$G17)=(JM17-JN17))*1,0),"")</f>
        <v/>
      </c>
      <c r="JR17" s="606" t="str">
        <f t="shared" si="166"/>
        <v/>
      </c>
      <c r="JS17" s="606" t="str">
        <f>IF(JP17&lt;&gt;"",IF(ABS($F17-$G17)&gt;=PrSettings!$M$7,(ABS($F17-$G17-JM17+JN17)&lt;=1)*1,IF(AND(JP17,$F17=$G17,$F17&gt;=PrSettings!$M$6),(ABS(JM17-$F17)&lt;=1)*1,IF(AND(JP17,$F17+$G17&gt;=PrSettings!$M$8),(ABS(JM17-$F17)+ABS(JN17-$G17)&lt;=1)*1,""))),"")</f>
        <v/>
      </c>
      <c r="JT17" s="618"/>
      <c r="JV17" s="605">
        <f t="shared" si="21"/>
        <v>2</v>
      </c>
      <c r="JW17" s="646" t="str">
        <f>GrpB!$B$8</f>
        <v>Italien</v>
      </c>
      <c r="JX17" s="606">
        <f t="shared" si="167"/>
        <v>5</v>
      </c>
      <c r="JY17" s="646" t="str">
        <f>GrpB!$D$8</f>
        <v>Spanien</v>
      </c>
      <c r="JZ17" s="643"/>
      <c r="KA17" s="643"/>
      <c r="KB17" s="615"/>
      <c r="KC17" s="606" t="str">
        <f t="shared" si="168"/>
        <v/>
      </c>
      <c r="KD17" s="606" t="str">
        <f>IF((KC17&lt;&gt;""),IF(OR($F17&lt;&gt;$G17,PrSettings!$M$4="●"),(($F17-$G17)=(JZ17-KA17))*1,0),"")</f>
        <v/>
      </c>
      <c r="KE17" s="606" t="str">
        <f t="shared" si="169"/>
        <v/>
      </c>
      <c r="KF17" s="606" t="str">
        <f>IF(KC17&lt;&gt;"",IF(ABS($F17-$G17)&gt;=PrSettings!$M$7,(ABS($F17-$G17-JZ17+KA17)&lt;=1)*1,IF(AND(KC17,$F17=$G17,$F17&gt;=PrSettings!$M$6),(ABS(JZ17-$F17)&lt;=1)*1,IF(AND(KC17,$F17+$G17&gt;=PrSettings!$M$8),(ABS(JZ17-$F17)+ABS(KA17-$G17)&lt;=1)*1,""))),"")</f>
        <v/>
      </c>
      <c r="KG17" s="618"/>
      <c r="KI17" s="605">
        <f t="shared" si="22"/>
        <v>2</v>
      </c>
      <c r="KJ17" s="646" t="str">
        <f>GrpB!$B$8</f>
        <v>Italien</v>
      </c>
      <c r="KK17" s="606">
        <f t="shared" si="170"/>
        <v>5</v>
      </c>
      <c r="KL17" s="646" t="str">
        <f>GrpB!$D$8</f>
        <v>Spanien</v>
      </c>
      <c r="KM17" s="643"/>
      <c r="KN17" s="643"/>
      <c r="KO17" s="615"/>
      <c r="KP17" s="606" t="str">
        <f t="shared" si="171"/>
        <v/>
      </c>
      <c r="KQ17" s="606" t="str">
        <f>IF((KP17&lt;&gt;""),IF(OR($F17&lt;&gt;$G17,PrSettings!$M$4="●"),(($F17-$G17)=(KM17-KN17))*1,0),"")</f>
        <v/>
      </c>
      <c r="KR17" s="606" t="str">
        <f t="shared" si="172"/>
        <v/>
      </c>
      <c r="KS17" s="606" t="str">
        <f>IF(KP17&lt;&gt;"",IF(ABS($F17-$G17)&gt;=PrSettings!$M$7,(ABS($F17-$G17-KM17+KN17)&lt;=1)*1,IF(AND(KP17,$F17=$G17,$F17&gt;=PrSettings!$M$6),(ABS(KM17-$F17)&lt;=1)*1,IF(AND(KP17,$F17+$G17&gt;=PrSettings!$M$8),(ABS(KM17-$F17)+ABS(KN17-$G17)&lt;=1)*1,""))),"")</f>
        <v/>
      </c>
      <c r="KT17" s="618"/>
      <c r="KV17" s="605">
        <f t="shared" si="23"/>
        <v>2</v>
      </c>
      <c r="KW17" s="646" t="str">
        <f>GrpB!$B$8</f>
        <v>Italien</v>
      </c>
      <c r="KX17" s="606">
        <f t="shared" si="173"/>
        <v>5</v>
      </c>
      <c r="KY17" s="646" t="str">
        <f>GrpB!$D$8</f>
        <v>Spanien</v>
      </c>
      <c r="KZ17" s="643"/>
      <c r="LA17" s="643"/>
      <c r="LB17" s="615"/>
      <c r="LC17" s="606" t="str">
        <f t="shared" si="174"/>
        <v/>
      </c>
      <c r="LD17" s="606" t="str">
        <f>IF((LC17&lt;&gt;""),IF(OR($F17&lt;&gt;$G17,PrSettings!$M$4="●"),(($F17-$G17)=(KZ17-LA17))*1,0),"")</f>
        <v/>
      </c>
      <c r="LE17" s="606" t="str">
        <f t="shared" si="175"/>
        <v/>
      </c>
      <c r="LF17" s="606" t="str">
        <f>IF(LC17&lt;&gt;"",IF(ABS($F17-$G17)&gt;=PrSettings!$M$7,(ABS($F17-$G17-KZ17+LA17)&lt;=1)*1,IF(AND(LC17,$F17=$G17,$F17&gt;=PrSettings!$M$6),(ABS(KZ17-$F17)&lt;=1)*1,IF(AND(LC17,$F17+$G17&gt;=PrSettings!$M$8),(ABS(KZ17-$F17)+ABS(LA17-$G17)&lt;=1)*1,""))),"")</f>
        <v/>
      </c>
      <c r="LG17" s="618"/>
      <c r="LI17" s="605">
        <f t="shared" si="24"/>
        <v>2</v>
      </c>
      <c r="LJ17" s="646" t="str">
        <f>GrpB!$B$8</f>
        <v>Italien</v>
      </c>
      <c r="LK17" s="606">
        <f t="shared" si="176"/>
        <v>5</v>
      </c>
      <c r="LL17" s="646" t="str">
        <f>GrpB!$D$8</f>
        <v>Spanien</v>
      </c>
      <c r="LM17" s="643"/>
      <c r="LN17" s="643"/>
      <c r="LO17" s="615"/>
      <c r="LP17" s="606" t="str">
        <f t="shared" si="177"/>
        <v/>
      </c>
      <c r="LQ17" s="606" t="str">
        <f>IF((LP17&lt;&gt;""),IF(OR($F17&lt;&gt;$G17,PrSettings!$M$4="●"),(($F17-$G17)=(LM17-LN17))*1,0),"")</f>
        <v/>
      </c>
      <c r="LR17" s="606" t="str">
        <f t="shared" si="178"/>
        <v/>
      </c>
      <c r="LS17" s="606" t="str">
        <f>IF(LP17&lt;&gt;"",IF(ABS($F17-$G17)&gt;=PrSettings!$M$7,(ABS($F17-$G17-LM17+LN17)&lt;=1)*1,IF(AND(LP17,$F17=$G17,$F17&gt;=PrSettings!$M$6),(ABS(LM17-$F17)&lt;=1)*1,IF(AND(LP17,$F17+$G17&gt;=PrSettings!$M$8),(ABS(LM17-$F17)+ABS(LN17-$G17)&lt;=1)*1,""))),"")</f>
        <v/>
      </c>
      <c r="LT17" s="618"/>
      <c r="LV17" s="605">
        <f t="shared" si="25"/>
        <v>2</v>
      </c>
      <c r="LW17" s="646" t="str">
        <f>GrpB!$B$8</f>
        <v>Italien</v>
      </c>
      <c r="LX17" s="606">
        <f t="shared" si="179"/>
        <v>5</v>
      </c>
      <c r="LY17" s="646" t="str">
        <f>GrpB!$D$8</f>
        <v>Spanien</v>
      </c>
      <c r="LZ17" s="643"/>
      <c r="MA17" s="643"/>
      <c r="MB17" s="615"/>
      <c r="MC17" s="606" t="str">
        <f t="shared" si="180"/>
        <v/>
      </c>
      <c r="MD17" s="606" t="str">
        <f>IF((MC17&lt;&gt;""),IF(OR($F17&lt;&gt;$G17,PrSettings!$M$4="●"),(($F17-$G17)=(LZ17-MA17))*1,0),"")</f>
        <v/>
      </c>
      <c r="ME17" s="606" t="str">
        <f t="shared" si="181"/>
        <v/>
      </c>
      <c r="MF17" s="606" t="str">
        <f>IF(MC17&lt;&gt;"",IF(ABS($F17-$G17)&gt;=PrSettings!$M$7,(ABS($F17-$G17-LZ17+MA17)&lt;=1)*1,IF(AND(MC17,$F17=$G17,$F17&gt;=PrSettings!$M$6),(ABS(LZ17-$F17)&lt;=1)*1,IF(AND(MC17,$F17+$G17&gt;=PrSettings!$M$8),(ABS(LZ17-$F17)+ABS(MA17-$G17)&lt;=1)*1,""))),"")</f>
        <v/>
      </c>
      <c r="MG17" s="618"/>
    </row>
    <row r="18" spans="2:345" x14ac:dyDescent="0.25">
      <c r="B18" s="605">
        <f>INDEX(Groups!$C$7:$C$25,MATCH(C18,Groups!$D$7:$D$25,0))</f>
        <v>13</v>
      </c>
      <c r="C18" s="646" t="str">
        <f>GrpB!$B$9</f>
        <v>Portugal</v>
      </c>
      <c r="D18" s="606">
        <f>INDEX(Groups!$C$7:$C$25,MATCH(E18,Groups!$D$7:$D$25,0))</f>
        <v>1</v>
      </c>
      <c r="E18" s="646" t="str">
        <f>GrpB!$D$9</f>
        <v>Belgien</v>
      </c>
      <c r="F18" s="649">
        <f>GrpB!$E$9</f>
        <v>1</v>
      </c>
      <c r="G18" s="650">
        <f>GrpB!$G$9</f>
        <v>2</v>
      </c>
      <c r="I18" s="605">
        <f t="shared" si="0"/>
        <v>13</v>
      </c>
      <c r="J18" s="646" t="str">
        <f>GrpB!$B$9</f>
        <v>Portugal</v>
      </c>
      <c r="K18" s="606">
        <f t="shared" si="104"/>
        <v>1</v>
      </c>
      <c r="L18" s="646" t="str">
        <f>GrpB!$D$9</f>
        <v>Belgien</v>
      </c>
      <c r="M18" s="643"/>
      <c r="N18" s="643"/>
      <c r="O18" s="616"/>
      <c r="P18" s="606" t="str">
        <f t="shared" si="105"/>
        <v/>
      </c>
      <c r="Q18" s="606" t="str">
        <f>IF((P18&lt;&gt;""),IF(OR($F18&lt;&gt;$G18,PrSettings!$M$4="●"),(($F18-$G18)=(M18-N18))*1,0),"")</f>
        <v/>
      </c>
      <c r="R18" s="606" t="str">
        <f t="shared" si="106"/>
        <v/>
      </c>
      <c r="S18" s="606" t="str">
        <f>IF(P18&lt;&gt;"",IF(ABS($F18-$G18)&gt;=PrSettings!$M$7,(ABS($F18-$G18-M18+N18)&lt;=1)*1,IF(AND(P18,$F18=$G18,$F18&gt;=PrSettings!$M$6),(ABS(M18-$F18)&lt;=1)*1,IF(AND(P18,$F18+$G18&gt;=PrSettings!$M$8),(ABS(M18-$F18)+ABS(N18-$G18)&lt;=1)*1,""))),"")</f>
        <v/>
      </c>
      <c r="T18" s="619"/>
      <c r="V18" s="605">
        <f t="shared" si="1"/>
        <v>13</v>
      </c>
      <c r="W18" s="646" t="str">
        <f>GrpB!$B$9</f>
        <v>Portugal</v>
      </c>
      <c r="X18" s="606">
        <f t="shared" si="107"/>
        <v>1</v>
      </c>
      <c r="Y18" s="646" t="str">
        <f>GrpB!$D$9</f>
        <v>Belgien</v>
      </c>
      <c r="Z18" s="643"/>
      <c r="AA18" s="643"/>
      <c r="AB18" s="616"/>
      <c r="AC18" s="606" t="str">
        <f t="shared" si="108"/>
        <v/>
      </c>
      <c r="AD18" s="606" t="str">
        <f>IF((AC18&lt;&gt;""),IF(OR($F18&lt;&gt;$G18,PrSettings!$M$4="●"),(($F18-$G18)=(Z18-AA18))*1,0),"")</f>
        <v/>
      </c>
      <c r="AE18" s="606" t="str">
        <f t="shared" si="109"/>
        <v/>
      </c>
      <c r="AF18" s="606" t="str">
        <f>IF(AC18&lt;&gt;"",IF(ABS($F18-$G18)&gt;=PrSettings!$M$7,(ABS($F18-$G18-Z18+AA18)&lt;=1)*1,IF(AND(AC18,$F18=$G18,$F18&gt;=PrSettings!$M$6),(ABS(Z18-$F18)&lt;=1)*1,IF(AND(AC18,$F18+$G18&gt;=PrSettings!$M$8),(ABS(Z18-$F18)+ABS(AA18-$G18)&lt;=1)*1,""))),"")</f>
        <v/>
      </c>
      <c r="AG18" s="619"/>
      <c r="AI18" s="605">
        <f t="shared" si="2"/>
        <v>13</v>
      </c>
      <c r="AJ18" s="646" t="str">
        <f>GrpB!$B$9</f>
        <v>Portugal</v>
      </c>
      <c r="AK18" s="606">
        <f t="shared" si="110"/>
        <v>1</v>
      </c>
      <c r="AL18" s="646" t="str">
        <f>GrpB!$D$9</f>
        <v>Belgien</v>
      </c>
      <c r="AM18" s="643"/>
      <c r="AN18" s="643"/>
      <c r="AO18" s="616"/>
      <c r="AP18" s="606" t="str">
        <f t="shared" si="111"/>
        <v/>
      </c>
      <c r="AQ18" s="606" t="str">
        <f>IF((AP18&lt;&gt;""),IF(OR($F18&lt;&gt;$G18,PrSettings!$M$4="●"),(($F18-$G18)=(AM18-AN18))*1,0),"")</f>
        <v/>
      </c>
      <c r="AR18" s="606" t="str">
        <f t="shared" si="112"/>
        <v/>
      </c>
      <c r="AS18" s="606" t="str">
        <f>IF(AP18&lt;&gt;"",IF(ABS($F18-$G18)&gt;=PrSettings!$M$7,(ABS($F18-$G18-AM18+AN18)&lt;=1)*1,IF(AND(AP18,$F18=$G18,$F18&gt;=PrSettings!$M$6),(ABS(AM18-$F18)&lt;=1)*1,IF(AND(AP18,$F18+$G18&gt;=PrSettings!$M$8),(ABS(AM18-$F18)+ABS(AN18-$G18)&lt;=1)*1,""))),"")</f>
        <v/>
      </c>
      <c r="AT18" s="619"/>
      <c r="AV18" s="605">
        <f t="shared" si="3"/>
        <v>13</v>
      </c>
      <c r="AW18" s="646" t="str">
        <f>GrpB!$B$9</f>
        <v>Portugal</v>
      </c>
      <c r="AX18" s="606">
        <f t="shared" si="113"/>
        <v>1</v>
      </c>
      <c r="AY18" s="646" t="str">
        <f>GrpB!$D$9</f>
        <v>Belgien</v>
      </c>
      <c r="AZ18" s="643"/>
      <c r="BA18" s="643"/>
      <c r="BB18" s="616"/>
      <c r="BC18" s="606" t="str">
        <f t="shared" si="114"/>
        <v/>
      </c>
      <c r="BD18" s="606" t="str">
        <f>IF((BC18&lt;&gt;""),IF(OR($F18&lt;&gt;$G18,PrSettings!$M$4="●"),(($F18-$G18)=(AZ18-BA18))*1,0),"")</f>
        <v/>
      </c>
      <c r="BE18" s="606" t="str">
        <f t="shared" si="115"/>
        <v/>
      </c>
      <c r="BF18" s="606" t="str">
        <f>IF(BC18&lt;&gt;"",IF(ABS($F18-$G18)&gt;=PrSettings!$M$7,(ABS($F18-$G18-AZ18+BA18)&lt;=1)*1,IF(AND(BC18,$F18=$G18,$F18&gt;=PrSettings!$M$6),(ABS(AZ18-$F18)&lt;=1)*1,IF(AND(BC18,$F18+$G18&gt;=PrSettings!$M$8),(ABS(AZ18-$F18)+ABS(BA18-$G18)&lt;=1)*1,""))),"")</f>
        <v/>
      </c>
      <c r="BG18" s="619"/>
      <c r="BI18" s="605">
        <f t="shared" si="4"/>
        <v>13</v>
      </c>
      <c r="BJ18" s="646" t="str">
        <f>GrpB!$B$9</f>
        <v>Portugal</v>
      </c>
      <c r="BK18" s="606">
        <f t="shared" si="116"/>
        <v>1</v>
      </c>
      <c r="BL18" s="646" t="str">
        <f>GrpB!$D$9</f>
        <v>Belgien</v>
      </c>
      <c r="BM18" s="643"/>
      <c r="BN18" s="643"/>
      <c r="BO18" s="616"/>
      <c r="BP18" s="606" t="str">
        <f t="shared" si="117"/>
        <v/>
      </c>
      <c r="BQ18" s="606" t="str">
        <f>IF((BP18&lt;&gt;""),IF(OR($F18&lt;&gt;$G18,PrSettings!$M$4="●"),(($F18-$G18)=(BM18-BN18))*1,0),"")</f>
        <v/>
      </c>
      <c r="BR18" s="606" t="str">
        <f t="shared" si="118"/>
        <v/>
      </c>
      <c r="BS18" s="606" t="str">
        <f>IF(BP18&lt;&gt;"",IF(ABS($F18-$G18)&gt;=PrSettings!$M$7,(ABS($F18-$G18-BM18+BN18)&lt;=1)*1,IF(AND(BP18,$F18=$G18,$F18&gt;=PrSettings!$M$6),(ABS(BM18-$F18)&lt;=1)*1,IF(AND(BP18,$F18+$G18&gt;=PrSettings!$M$8),(ABS(BM18-$F18)+ABS(BN18-$G18)&lt;=1)*1,""))),"")</f>
        <v/>
      </c>
      <c r="BT18" s="619"/>
      <c r="BV18" s="605">
        <f t="shared" si="5"/>
        <v>13</v>
      </c>
      <c r="BW18" s="646" t="str">
        <f>GrpB!$B$9</f>
        <v>Portugal</v>
      </c>
      <c r="BX18" s="606">
        <f t="shared" si="119"/>
        <v>1</v>
      </c>
      <c r="BY18" s="646" t="str">
        <f>GrpB!$D$9</f>
        <v>Belgien</v>
      </c>
      <c r="BZ18" s="643"/>
      <c r="CA18" s="643"/>
      <c r="CB18" s="616"/>
      <c r="CC18" s="606" t="str">
        <f t="shared" si="120"/>
        <v/>
      </c>
      <c r="CD18" s="606" t="str">
        <f>IF((CC18&lt;&gt;""),IF(OR($F18&lt;&gt;$G18,PrSettings!$M$4="●"),(($F18-$G18)=(BZ18-CA18))*1,0),"")</f>
        <v/>
      </c>
      <c r="CE18" s="606" t="str">
        <f t="shared" si="121"/>
        <v/>
      </c>
      <c r="CF18" s="606" t="str">
        <f>IF(CC18&lt;&gt;"",IF(ABS($F18-$G18)&gt;=PrSettings!$M$7,(ABS($F18-$G18-BZ18+CA18)&lt;=1)*1,IF(AND(CC18,$F18=$G18,$F18&gt;=PrSettings!$M$6),(ABS(BZ18-$F18)&lt;=1)*1,IF(AND(CC18,$F18+$G18&gt;=PrSettings!$M$8),(ABS(BZ18-$F18)+ABS(CA18-$G18)&lt;=1)*1,""))),"")</f>
        <v/>
      </c>
      <c r="CG18" s="619"/>
      <c r="CI18" s="605">
        <f t="shared" si="6"/>
        <v>13</v>
      </c>
      <c r="CJ18" s="646" t="str">
        <f>GrpB!$B$9</f>
        <v>Portugal</v>
      </c>
      <c r="CK18" s="606">
        <f t="shared" si="122"/>
        <v>1</v>
      </c>
      <c r="CL18" s="646" t="str">
        <f>GrpB!$D$9</f>
        <v>Belgien</v>
      </c>
      <c r="CM18" s="643"/>
      <c r="CN18" s="643"/>
      <c r="CO18" s="616"/>
      <c r="CP18" s="606" t="str">
        <f t="shared" si="123"/>
        <v/>
      </c>
      <c r="CQ18" s="606" t="str">
        <f>IF((CP18&lt;&gt;""),IF(OR($F18&lt;&gt;$G18,PrSettings!$M$4="●"),(($F18-$G18)=(CM18-CN18))*1,0),"")</f>
        <v/>
      </c>
      <c r="CR18" s="606" t="str">
        <f t="shared" si="124"/>
        <v/>
      </c>
      <c r="CS18" s="606" t="str">
        <f>IF(CP18&lt;&gt;"",IF(ABS($F18-$G18)&gt;=PrSettings!$M$7,(ABS($F18-$G18-CM18+CN18)&lt;=1)*1,IF(AND(CP18,$F18=$G18,$F18&gt;=PrSettings!$M$6),(ABS(CM18-$F18)&lt;=1)*1,IF(AND(CP18,$F18+$G18&gt;=PrSettings!$M$8),(ABS(CM18-$F18)+ABS(CN18-$G18)&lt;=1)*1,""))),"")</f>
        <v/>
      </c>
      <c r="CT18" s="619"/>
      <c r="CV18" s="605">
        <f t="shared" si="7"/>
        <v>13</v>
      </c>
      <c r="CW18" s="646" t="str">
        <f>GrpB!$B$9</f>
        <v>Portugal</v>
      </c>
      <c r="CX18" s="606">
        <f t="shared" si="125"/>
        <v>1</v>
      </c>
      <c r="CY18" s="646" t="str">
        <f>GrpB!$D$9</f>
        <v>Belgien</v>
      </c>
      <c r="CZ18" s="643"/>
      <c r="DA18" s="643"/>
      <c r="DB18" s="616"/>
      <c r="DC18" s="606" t="str">
        <f t="shared" si="126"/>
        <v/>
      </c>
      <c r="DD18" s="606" t="str">
        <f>IF((DC18&lt;&gt;""),IF(OR($F18&lt;&gt;$G18,PrSettings!$M$4="●"),(($F18-$G18)=(CZ18-DA18))*1,0),"")</f>
        <v/>
      </c>
      <c r="DE18" s="606" t="str">
        <f t="shared" si="127"/>
        <v/>
      </c>
      <c r="DF18" s="606" t="str">
        <f>IF(DC18&lt;&gt;"",IF(ABS($F18-$G18)&gt;=PrSettings!$M$7,(ABS($F18-$G18-CZ18+DA18)&lt;=1)*1,IF(AND(DC18,$F18=$G18,$F18&gt;=PrSettings!$M$6),(ABS(CZ18-$F18)&lt;=1)*1,IF(AND(DC18,$F18+$G18&gt;=PrSettings!$M$8),(ABS(CZ18-$F18)+ABS(DA18-$G18)&lt;=1)*1,""))),"")</f>
        <v/>
      </c>
      <c r="DG18" s="619"/>
      <c r="DI18" s="605">
        <f t="shared" si="8"/>
        <v>13</v>
      </c>
      <c r="DJ18" s="646" t="str">
        <f>GrpB!$B$9</f>
        <v>Portugal</v>
      </c>
      <c r="DK18" s="606">
        <f t="shared" si="128"/>
        <v>1</v>
      </c>
      <c r="DL18" s="646" t="str">
        <f>GrpB!$D$9</f>
        <v>Belgien</v>
      </c>
      <c r="DM18" s="643"/>
      <c r="DN18" s="643"/>
      <c r="DO18" s="616"/>
      <c r="DP18" s="606" t="str">
        <f t="shared" si="129"/>
        <v/>
      </c>
      <c r="DQ18" s="606" t="str">
        <f>IF((DP18&lt;&gt;""),IF(OR($F18&lt;&gt;$G18,PrSettings!$M$4="●"),(($F18-$G18)=(DM18-DN18))*1,0),"")</f>
        <v/>
      </c>
      <c r="DR18" s="606" t="str">
        <f t="shared" si="130"/>
        <v/>
      </c>
      <c r="DS18" s="606" t="str">
        <f>IF(DP18&lt;&gt;"",IF(ABS($F18-$G18)&gt;=PrSettings!$M$7,(ABS($F18-$G18-DM18+DN18)&lt;=1)*1,IF(AND(DP18,$F18=$G18,$F18&gt;=PrSettings!$M$6),(ABS(DM18-$F18)&lt;=1)*1,IF(AND(DP18,$F18+$G18&gt;=PrSettings!$M$8),(ABS(DM18-$F18)+ABS(DN18-$G18)&lt;=1)*1,""))),"")</f>
        <v/>
      </c>
      <c r="DT18" s="619"/>
      <c r="DV18" s="605">
        <f t="shared" si="9"/>
        <v>13</v>
      </c>
      <c r="DW18" s="646" t="str">
        <f>GrpB!$B$9</f>
        <v>Portugal</v>
      </c>
      <c r="DX18" s="606">
        <f t="shared" si="131"/>
        <v>1</v>
      </c>
      <c r="DY18" s="646" t="str">
        <f>GrpB!$D$9</f>
        <v>Belgien</v>
      </c>
      <c r="DZ18" s="643"/>
      <c r="EA18" s="643"/>
      <c r="EB18" s="616"/>
      <c r="EC18" s="606" t="str">
        <f t="shared" si="132"/>
        <v/>
      </c>
      <c r="ED18" s="606" t="str">
        <f>IF((EC18&lt;&gt;""),IF(OR($F18&lt;&gt;$G18,PrSettings!$M$4="●"),(($F18-$G18)=(DZ18-EA18))*1,0),"")</f>
        <v/>
      </c>
      <c r="EE18" s="606" t="str">
        <f t="shared" si="133"/>
        <v/>
      </c>
      <c r="EF18" s="606" t="str">
        <f>IF(EC18&lt;&gt;"",IF(ABS($F18-$G18)&gt;=PrSettings!$M$7,(ABS($F18-$G18-DZ18+EA18)&lt;=1)*1,IF(AND(EC18,$F18=$G18,$F18&gt;=PrSettings!$M$6),(ABS(DZ18-$F18)&lt;=1)*1,IF(AND(EC18,$F18+$G18&gt;=PrSettings!$M$8),(ABS(DZ18-$F18)+ABS(EA18-$G18)&lt;=1)*1,""))),"")</f>
        <v/>
      </c>
      <c r="EG18" s="619"/>
      <c r="EI18" s="605">
        <f t="shared" si="10"/>
        <v>13</v>
      </c>
      <c r="EJ18" s="646" t="str">
        <f>GrpB!$B$9</f>
        <v>Portugal</v>
      </c>
      <c r="EK18" s="606">
        <f t="shared" si="134"/>
        <v>1</v>
      </c>
      <c r="EL18" s="646" t="str">
        <f>GrpB!$D$9</f>
        <v>Belgien</v>
      </c>
      <c r="EM18" s="643"/>
      <c r="EN18" s="643"/>
      <c r="EO18" s="616"/>
      <c r="EP18" s="606" t="str">
        <f t="shared" si="135"/>
        <v/>
      </c>
      <c r="EQ18" s="606" t="str">
        <f>IF((EP18&lt;&gt;""),IF(OR($F18&lt;&gt;$G18,PrSettings!$M$4="●"),(($F18-$G18)=(EM18-EN18))*1,0),"")</f>
        <v/>
      </c>
      <c r="ER18" s="606" t="str">
        <f t="shared" si="136"/>
        <v/>
      </c>
      <c r="ES18" s="606" t="str">
        <f>IF(EP18&lt;&gt;"",IF(ABS($F18-$G18)&gt;=PrSettings!$M$7,(ABS($F18-$G18-EM18+EN18)&lt;=1)*1,IF(AND(EP18,$F18=$G18,$F18&gt;=PrSettings!$M$6),(ABS(EM18-$F18)&lt;=1)*1,IF(AND(EP18,$F18+$G18&gt;=PrSettings!$M$8),(ABS(EM18-$F18)+ABS(EN18-$G18)&lt;=1)*1,""))),"")</f>
        <v/>
      </c>
      <c r="ET18" s="619"/>
      <c r="EV18" s="605">
        <f t="shared" si="11"/>
        <v>13</v>
      </c>
      <c r="EW18" s="646" t="str">
        <f>GrpB!$B$9</f>
        <v>Portugal</v>
      </c>
      <c r="EX18" s="606">
        <f t="shared" si="137"/>
        <v>1</v>
      </c>
      <c r="EY18" s="646" t="str">
        <f>GrpB!$D$9</f>
        <v>Belgien</v>
      </c>
      <c r="EZ18" s="643"/>
      <c r="FA18" s="643"/>
      <c r="FB18" s="616"/>
      <c r="FC18" s="606" t="str">
        <f t="shared" si="138"/>
        <v/>
      </c>
      <c r="FD18" s="606" t="str">
        <f>IF((FC18&lt;&gt;""),IF(OR($F18&lt;&gt;$G18,PrSettings!$M$4="●"),(($F18-$G18)=(EZ18-FA18))*1,0),"")</f>
        <v/>
      </c>
      <c r="FE18" s="606" t="str">
        <f t="shared" si="139"/>
        <v/>
      </c>
      <c r="FF18" s="606" t="str">
        <f>IF(FC18&lt;&gt;"",IF(ABS($F18-$G18)&gt;=PrSettings!$M$7,(ABS($F18-$G18-EZ18+FA18)&lt;=1)*1,IF(AND(FC18,$F18=$G18,$F18&gt;=PrSettings!$M$6),(ABS(EZ18-$F18)&lt;=1)*1,IF(AND(FC18,$F18+$G18&gt;=PrSettings!$M$8),(ABS(EZ18-$F18)+ABS(FA18-$G18)&lt;=1)*1,""))),"")</f>
        <v/>
      </c>
      <c r="FG18" s="619"/>
      <c r="FI18" s="605">
        <f t="shared" si="12"/>
        <v>13</v>
      </c>
      <c r="FJ18" s="646" t="str">
        <f>GrpB!$B$9</f>
        <v>Portugal</v>
      </c>
      <c r="FK18" s="606">
        <f t="shared" si="140"/>
        <v>1</v>
      </c>
      <c r="FL18" s="646" t="str">
        <f>GrpB!$D$9</f>
        <v>Belgien</v>
      </c>
      <c r="FM18" s="643"/>
      <c r="FN18" s="643"/>
      <c r="FO18" s="616"/>
      <c r="FP18" s="606" t="str">
        <f t="shared" si="141"/>
        <v/>
      </c>
      <c r="FQ18" s="606" t="str">
        <f>IF((FP18&lt;&gt;""),IF(OR($F18&lt;&gt;$G18,PrSettings!$M$4="●"),(($F18-$G18)=(FM18-FN18))*1,0),"")</f>
        <v/>
      </c>
      <c r="FR18" s="606" t="str">
        <f t="shared" si="142"/>
        <v/>
      </c>
      <c r="FS18" s="606" t="str">
        <f>IF(FP18&lt;&gt;"",IF(ABS($F18-$G18)&gt;=PrSettings!$M$7,(ABS($F18-$G18-FM18+FN18)&lt;=1)*1,IF(AND(FP18,$F18=$G18,$F18&gt;=PrSettings!$M$6),(ABS(FM18-$F18)&lt;=1)*1,IF(AND(FP18,$F18+$G18&gt;=PrSettings!$M$8),(ABS(FM18-$F18)+ABS(FN18-$G18)&lt;=1)*1,""))),"")</f>
        <v/>
      </c>
      <c r="FT18" s="619"/>
      <c r="FV18" s="605">
        <f t="shared" si="13"/>
        <v>13</v>
      </c>
      <c r="FW18" s="646" t="str">
        <f>GrpB!$B$9</f>
        <v>Portugal</v>
      </c>
      <c r="FX18" s="606">
        <f t="shared" si="143"/>
        <v>1</v>
      </c>
      <c r="FY18" s="646" t="str">
        <f>GrpB!$D$9</f>
        <v>Belgien</v>
      </c>
      <c r="FZ18" s="643"/>
      <c r="GA18" s="643"/>
      <c r="GB18" s="616"/>
      <c r="GC18" s="606" t="str">
        <f t="shared" si="144"/>
        <v/>
      </c>
      <c r="GD18" s="606" t="str">
        <f>IF((GC18&lt;&gt;""),IF(OR($F18&lt;&gt;$G18,PrSettings!$M$4="●"),(($F18-$G18)=(FZ18-GA18))*1,0),"")</f>
        <v/>
      </c>
      <c r="GE18" s="606" t="str">
        <f t="shared" si="145"/>
        <v/>
      </c>
      <c r="GF18" s="606" t="str">
        <f>IF(GC18&lt;&gt;"",IF(ABS($F18-$G18)&gt;=PrSettings!$M$7,(ABS($F18-$G18-FZ18+GA18)&lt;=1)*1,IF(AND(GC18,$F18=$G18,$F18&gt;=PrSettings!$M$6),(ABS(FZ18-$F18)&lt;=1)*1,IF(AND(GC18,$F18+$G18&gt;=PrSettings!$M$8),(ABS(FZ18-$F18)+ABS(GA18-$G18)&lt;=1)*1,""))),"")</f>
        <v/>
      </c>
      <c r="GG18" s="619"/>
      <c r="GI18" s="605">
        <f t="shared" si="14"/>
        <v>13</v>
      </c>
      <c r="GJ18" s="646" t="str">
        <f>GrpB!$B$9</f>
        <v>Portugal</v>
      </c>
      <c r="GK18" s="606">
        <f t="shared" si="146"/>
        <v>1</v>
      </c>
      <c r="GL18" s="646" t="str">
        <f>GrpB!$D$9</f>
        <v>Belgien</v>
      </c>
      <c r="GM18" s="643"/>
      <c r="GN18" s="643"/>
      <c r="GO18" s="616"/>
      <c r="GP18" s="606" t="str">
        <f t="shared" si="147"/>
        <v/>
      </c>
      <c r="GQ18" s="606" t="str">
        <f>IF((GP18&lt;&gt;""),IF(OR($F18&lt;&gt;$G18,PrSettings!$M$4="●"),(($F18-$G18)=(GM18-GN18))*1,0),"")</f>
        <v/>
      </c>
      <c r="GR18" s="606" t="str">
        <f t="shared" si="148"/>
        <v/>
      </c>
      <c r="GS18" s="606" t="str">
        <f>IF(GP18&lt;&gt;"",IF(ABS($F18-$G18)&gt;=PrSettings!$M$7,(ABS($F18-$G18-GM18+GN18)&lt;=1)*1,IF(AND(GP18,$F18=$G18,$F18&gt;=PrSettings!$M$6),(ABS(GM18-$F18)&lt;=1)*1,IF(AND(GP18,$F18+$G18&gt;=PrSettings!$M$8),(ABS(GM18-$F18)+ABS(GN18-$G18)&lt;=1)*1,""))),"")</f>
        <v/>
      </c>
      <c r="GT18" s="619"/>
      <c r="GV18" s="605">
        <f t="shared" si="15"/>
        <v>13</v>
      </c>
      <c r="GW18" s="646" t="str">
        <f>GrpB!$B$9</f>
        <v>Portugal</v>
      </c>
      <c r="GX18" s="606">
        <f t="shared" si="149"/>
        <v>1</v>
      </c>
      <c r="GY18" s="646" t="str">
        <f>GrpB!$D$9</f>
        <v>Belgien</v>
      </c>
      <c r="GZ18" s="643"/>
      <c r="HA18" s="643"/>
      <c r="HB18" s="616"/>
      <c r="HC18" s="606" t="str">
        <f t="shared" si="150"/>
        <v/>
      </c>
      <c r="HD18" s="606" t="str">
        <f>IF((HC18&lt;&gt;""),IF(OR($F18&lt;&gt;$G18,PrSettings!$M$4="●"),(($F18-$G18)=(GZ18-HA18))*1,0),"")</f>
        <v/>
      </c>
      <c r="HE18" s="606" t="str">
        <f t="shared" si="151"/>
        <v/>
      </c>
      <c r="HF18" s="606" t="str">
        <f>IF(HC18&lt;&gt;"",IF(ABS($F18-$G18)&gt;=PrSettings!$M$7,(ABS($F18-$G18-GZ18+HA18)&lt;=1)*1,IF(AND(HC18,$F18=$G18,$F18&gt;=PrSettings!$M$6),(ABS(GZ18-$F18)&lt;=1)*1,IF(AND(HC18,$F18+$G18&gt;=PrSettings!$M$8),(ABS(GZ18-$F18)+ABS(HA18-$G18)&lt;=1)*1,""))),"")</f>
        <v/>
      </c>
      <c r="HG18" s="619"/>
      <c r="HI18" s="605">
        <f t="shared" si="16"/>
        <v>13</v>
      </c>
      <c r="HJ18" s="646" t="str">
        <f>GrpB!$B$9</f>
        <v>Portugal</v>
      </c>
      <c r="HK18" s="606">
        <f t="shared" si="152"/>
        <v>1</v>
      </c>
      <c r="HL18" s="646" t="str">
        <f>GrpB!$D$9</f>
        <v>Belgien</v>
      </c>
      <c r="HM18" s="643"/>
      <c r="HN18" s="643"/>
      <c r="HO18" s="616"/>
      <c r="HP18" s="606" t="str">
        <f t="shared" si="153"/>
        <v/>
      </c>
      <c r="HQ18" s="606" t="str">
        <f>IF((HP18&lt;&gt;""),IF(OR($F18&lt;&gt;$G18,PrSettings!$M$4="●"),(($F18-$G18)=(HM18-HN18))*1,0),"")</f>
        <v/>
      </c>
      <c r="HR18" s="606" t="str">
        <f t="shared" si="154"/>
        <v/>
      </c>
      <c r="HS18" s="606" t="str">
        <f>IF(HP18&lt;&gt;"",IF(ABS($F18-$G18)&gt;=PrSettings!$M$7,(ABS($F18-$G18-HM18+HN18)&lt;=1)*1,IF(AND(HP18,$F18=$G18,$F18&gt;=PrSettings!$M$6),(ABS(HM18-$F18)&lt;=1)*1,IF(AND(HP18,$F18+$G18&gt;=PrSettings!$M$8),(ABS(HM18-$F18)+ABS(HN18-$G18)&lt;=1)*1,""))),"")</f>
        <v/>
      </c>
      <c r="HT18" s="619"/>
      <c r="HV18" s="605">
        <f t="shared" si="17"/>
        <v>13</v>
      </c>
      <c r="HW18" s="646" t="str">
        <f>GrpB!$B$9</f>
        <v>Portugal</v>
      </c>
      <c r="HX18" s="606">
        <f t="shared" si="155"/>
        <v>1</v>
      </c>
      <c r="HY18" s="646" t="str">
        <f>GrpB!$D$9</f>
        <v>Belgien</v>
      </c>
      <c r="HZ18" s="643"/>
      <c r="IA18" s="643"/>
      <c r="IB18" s="616"/>
      <c r="IC18" s="606" t="str">
        <f t="shared" si="156"/>
        <v/>
      </c>
      <c r="ID18" s="606" t="str">
        <f>IF((IC18&lt;&gt;""),IF(OR($F18&lt;&gt;$G18,PrSettings!$M$4="●"),(($F18-$G18)=(HZ18-IA18))*1,0),"")</f>
        <v/>
      </c>
      <c r="IE18" s="606" t="str">
        <f t="shared" si="157"/>
        <v/>
      </c>
      <c r="IF18" s="606" t="str">
        <f>IF(IC18&lt;&gt;"",IF(ABS($F18-$G18)&gt;=PrSettings!$M$7,(ABS($F18-$G18-HZ18+IA18)&lt;=1)*1,IF(AND(IC18,$F18=$G18,$F18&gt;=PrSettings!$M$6),(ABS(HZ18-$F18)&lt;=1)*1,IF(AND(IC18,$F18+$G18&gt;=PrSettings!$M$8),(ABS(HZ18-$F18)+ABS(IA18-$G18)&lt;=1)*1,""))),"")</f>
        <v/>
      </c>
      <c r="IG18" s="619"/>
      <c r="II18" s="605">
        <f t="shared" si="18"/>
        <v>13</v>
      </c>
      <c r="IJ18" s="646" t="str">
        <f>GrpB!$B$9</f>
        <v>Portugal</v>
      </c>
      <c r="IK18" s="606">
        <f t="shared" si="158"/>
        <v>1</v>
      </c>
      <c r="IL18" s="646" t="str">
        <f>GrpB!$D$9</f>
        <v>Belgien</v>
      </c>
      <c r="IM18" s="643"/>
      <c r="IN18" s="643"/>
      <c r="IO18" s="616"/>
      <c r="IP18" s="606" t="str">
        <f t="shared" si="159"/>
        <v/>
      </c>
      <c r="IQ18" s="606" t="str">
        <f>IF((IP18&lt;&gt;""),IF(OR($F18&lt;&gt;$G18,PrSettings!$M$4="●"),(($F18-$G18)=(IM18-IN18))*1,0),"")</f>
        <v/>
      </c>
      <c r="IR18" s="606" t="str">
        <f t="shared" si="160"/>
        <v/>
      </c>
      <c r="IS18" s="606" t="str">
        <f>IF(IP18&lt;&gt;"",IF(ABS($F18-$G18)&gt;=PrSettings!$M$7,(ABS($F18-$G18-IM18+IN18)&lt;=1)*1,IF(AND(IP18,$F18=$G18,$F18&gt;=PrSettings!$M$6),(ABS(IM18-$F18)&lt;=1)*1,IF(AND(IP18,$F18+$G18&gt;=PrSettings!$M$8),(ABS(IM18-$F18)+ABS(IN18-$G18)&lt;=1)*1,""))),"")</f>
        <v/>
      </c>
      <c r="IT18" s="619"/>
      <c r="IV18" s="605">
        <f t="shared" si="19"/>
        <v>13</v>
      </c>
      <c r="IW18" s="646" t="str">
        <f>GrpB!$B$9</f>
        <v>Portugal</v>
      </c>
      <c r="IX18" s="606">
        <f t="shared" si="161"/>
        <v>1</v>
      </c>
      <c r="IY18" s="646" t="str">
        <f>GrpB!$D$9</f>
        <v>Belgien</v>
      </c>
      <c r="IZ18" s="643"/>
      <c r="JA18" s="643"/>
      <c r="JB18" s="616"/>
      <c r="JC18" s="606" t="str">
        <f t="shared" si="162"/>
        <v/>
      </c>
      <c r="JD18" s="606" t="str">
        <f>IF((JC18&lt;&gt;""),IF(OR($F18&lt;&gt;$G18,PrSettings!$M$4="●"),(($F18-$G18)=(IZ18-JA18))*1,0),"")</f>
        <v/>
      </c>
      <c r="JE18" s="606" t="str">
        <f t="shared" si="163"/>
        <v/>
      </c>
      <c r="JF18" s="606" t="str">
        <f>IF(JC18&lt;&gt;"",IF(ABS($F18-$G18)&gt;=PrSettings!$M$7,(ABS($F18-$G18-IZ18+JA18)&lt;=1)*1,IF(AND(JC18,$F18=$G18,$F18&gt;=PrSettings!$M$6),(ABS(IZ18-$F18)&lt;=1)*1,IF(AND(JC18,$F18+$G18&gt;=PrSettings!$M$8),(ABS(IZ18-$F18)+ABS(JA18-$G18)&lt;=1)*1,""))),"")</f>
        <v/>
      </c>
      <c r="JG18" s="619"/>
      <c r="JI18" s="605">
        <f t="shared" si="20"/>
        <v>13</v>
      </c>
      <c r="JJ18" s="646" t="str">
        <f>GrpB!$B$9</f>
        <v>Portugal</v>
      </c>
      <c r="JK18" s="606">
        <f t="shared" si="164"/>
        <v>1</v>
      </c>
      <c r="JL18" s="646" t="str">
        <f>GrpB!$D$9</f>
        <v>Belgien</v>
      </c>
      <c r="JM18" s="643"/>
      <c r="JN18" s="643"/>
      <c r="JO18" s="616"/>
      <c r="JP18" s="606" t="str">
        <f t="shared" si="165"/>
        <v/>
      </c>
      <c r="JQ18" s="606" t="str">
        <f>IF((JP18&lt;&gt;""),IF(OR($F18&lt;&gt;$G18,PrSettings!$M$4="●"),(($F18-$G18)=(JM18-JN18))*1,0),"")</f>
        <v/>
      </c>
      <c r="JR18" s="606" t="str">
        <f t="shared" si="166"/>
        <v/>
      </c>
      <c r="JS18" s="606" t="str">
        <f>IF(JP18&lt;&gt;"",IF(ABS($F18-$G18)&gt;=PrSettings!$M$7,(ABS($F18-$G18-JM18+JN18)&lt;=1)*1,IF(AND(JP18,$F18=$G18,$F18&gt;=PrSettings!$M$6),(ABS(JM18-$F18)&lt;=1)*1,IF(AND(JP18,$F18+$G18&gt;=PrSettings!$M$8),(ABS(JM18-$F18)+ABS(JN18-$G18)&lt;=1)*1,""))),"")</f>
        <v/>
      </c>
      <c r="JT18" s="619"/>
      <c r="JV18" s="605">
        <f t="shared" si="21"/>
        <v>13</v>
      </c>
      <c r="JW18" s="646" t="str">
        <f>GrpB!$B$9</f>
        <v>Portugal</v>
      </c>
      <c r="JX18" s="606">
        <f t="shared" si="167"/>
        <v>1</v>
      </c>
      <c r="JY18" s="646" t="str">
        <f>GrpB!$D$9</f>
        <v>Belgien</v>
      </c>
      <c r="JZ18" s="643"/>
      <c r="KA18" s="643"/>
      <c r="KB18" s="616"/>
      <c r="KC18" s="606" t="str">
        <f t="shared" si="168"/>
        <v/>
      </c>
      <c r="KD18" s="606" t="str">
        <f>IF((KC18&lt;&gt;""),IF(OR($F18&lt;&gt;$G18,PrSettings!$M$4="●"),(($F18-$G18)=(JZ18-KA18))*1,0),"")</f>
        <v/>
      </c>
      <c r="KE18" s="606" t="str">
        <f t="shared" si="169"/>
        <v/>
      </c>
      <c r="KF18" s="606" t="str">
        <f>IF(KC18&lt;&gt;"",IF(ABS($F18-$G18)&gt;=PrSettings!$M$7,(ABS($F18-$G18-JZ18+KA18)&lt;=1)*1,IF(AND(KC18,$F18=$G18,$F18&gt;=PrSettings!$M$6),(ABS(JZ18-$F18)&lt;=1)*1,IF(AND(KC18,$F18+$G18&gt;=PrSettings!$M$8),(ABS(JZ18-$F18)+ABS(KA18-$G18)&lt;=1)*1,""))),"")</f>
        <v/>
      </c>
      <c r="KG18" s="619"/>
      <c r="KI18" s="605">
        <f t="shared" si="22"/>
        <v>13</v>
      </c>
      <c r="KJ18" s="646" t="str">
        <f>GrpB!$B$9</f>
        <v>Portugal</v>
      </c>
      <c r="KK18" s="606">
        <f t="shared" si="170"/>
        <v>1</v>
      </c>
      <c r="KL18" s="646" t="str">
        <f>GrpB!$D$9</f>
        <v>Belgien</v>
      </c>
      <c r="KM18" s="643"/>
      <c r="KN18" s="643"/>
      <c r="KO18" s="616"/>
      <c r="KP18" s="606" t="str">
        <f t="shared" si="171"/>
        <v/>
      </c>
      <c r="KQ18" s="606" t="str">
        <f>IF((KP18&lt;&gt;""),IF(OR($F18&lt;&gt;$G18,PrSettings!$M$4="●"),(($F18-$G18)=(KM18-KN18))*1,0),"")</f>
        <v/>
      </c>
      <c r="KR18" s="606" t="str">
        <f t="shared" si="172"/>
        <v/>
      </c>
      <c r="KS18" s="606" t="str">
        <f>IF(KP18&lt;&gt;"",IF(ABS($F18-$G18)&gt;=PrSettings!$M$7,(ABS($F18-$G18-KM18+KN18)&lt;=1)*1,IF(AND(KP18,$F18=$G18,$F18&gt;=PrSettings!$M$6),(ABS(KM18-$F18)&lt;=1)*1,IF(AND(KP18,$F18+$G18&gt;=PrSettings!$M$8),(ABS(KM18-$F18)+ABS(KN18-$G18)&lt;=1)*1,""))),"")</f>
        <v/>
      </c>
      <c r="KT18" s="619"/>
      <c r="KV18" s="605">
        <f t="shared" si="23"/>
        <v>13</v>
      </c>
      <c r="KW18" s="646" t="str">
        <f>GrpB!$B$9</f>
        <v>Portugal</v>
      </c>
      <c r="KX18" s="606">
        <f t="shared" si="173"/>
        <v>1</v>
      </c>
      <c r="KY18" s="646" t="str">
        <f>GrpB!$D$9</f>
        <v>Belgien</v>
      </c>
      <c r="KZ18" s="643"/>
      <c r="LA18" s="643"/>
      <c r="LB18" s="616"/>
      <c r="LC18" s="606" t="str">
        <f t="shared" si="174"/>
        <v/>
      </c>
      <c r="LD18" s="606" t="str">
        <f>IF((LC18&lt;&gt;""),IF(OR($F18&lt;&gt;$G18,PrSettings!$M$4="●"),(($F18-$G18)=(KZ18-LA18))*1,0),"")</f>
        <v/>
      </c>
      <c r="LE18" s="606" t="str">
        <f t="shared" si="175"/>
        <v/>
      </c>
      <c r="LF18" s="606" t="str">
        <f>IF(LC18&lt;&gt;"",IF(ABS($F18-$G18)&gt;=PrSettings!$M$7,(ABS($F18-$G18-KZ18+LA18)&lt;=1)*1,IF(AND(LC18,$F18=$G18,$F18&gt;=PrSettings!$M$6),(ABS(KZ18-$F18)&lt;=1)*1,IF(AND(LC18,$F18+$G18&gt;=PrSettings!$M$8),(ABS(KZ18-$F18)+ABS(LA18-$G18)&lt;=1)*1,""))),"")</f>
        <v/>
      </c>
      <c r="LG18" s="619"/>
      <c r="LI18" s="605">
        <f t="shared" si="24"/>
        <v>13</v>
      </c>
      <c r="LJ18" s="646" t="str">
        <f>GrpB!$B$9</f>
        <v>Portugal</v>
      </c>
      <c r="LK18" s="606">
        <f t="shared" si="176"/>
        <v>1</v>
      </c>
      <c r="LL18" s="646" t="str">
        <f>GrpB!$D$9</f>
        <v>Belgien</v>
      </c>
      <c r="LM18" s="643"/>
      <c r="LN18" s="643"/>
      <c r="LO18" s="616"/>
      <c r="LP18" s="606" t="str">
        <f t="shared" si="177"/>
        <v/>
      </c>
      <c r="LQ18" s="606" t="str">
        <f>IF((LP18&lt;&gt;""),IF(OR($F18&lt;&gt;$G18,PrSettings!$M$4="●"),(($F18-$G18)=(LM18-LN18))*1,0),"")</f>
        <v/>
      </c>
      <c r="LR18" s="606" t="str">
        <f t="shared" si="178"/>
        <v/>
      </c>
      <c r="LS18" s="606" t="str">
        <f>IF(LP18&lt;&gt;"",IF(ABS($F18-$G18)&gt;=PrSettings!$M$7,(ABS($F18-$G18-LM18+LN18)&lt;=1)*1,IF(AND(LP18,$F18=$G18,$F18&gt;=PrSettings!$M$6),(ABS(LM18-$F18)&lt;=1)*1,IF(AND(LP18,$F18+$G18&gt;=PrSettings!$M$8),(ABS(LM18-$F18)+ABS(LN18-$G18)&lt;=1)*1,""))),"")</f>
        <v/>
      </c>
      <c r="LT18" s="619"/>
      <c r="LV18" s="605">
        <f t="shared" si="25"/>
        <v>13</v>
      </c>
      <c r="LW18" s="646" t="str">
        <f>GrpB!$B$9</f>
        <v>Portugal</v>
      </c>
      <c r="LX18" s="606">
        <f t="shared" si="179"/>
        <v>1</v>
      </c>
      <c r="LY18" s="646" t="str">
        <f>GrpB!$D$9</f>
        <v>Belgien</v>
      </c>
      <c r="LZ18" s="643"/>
      <c r="MA18" s="643"/>
      <c r="MB18" s="616"/>
      <c r="MC18" s="606" t="str">
        <f t="shared" si="180"/>
        <v/>
      </c>
      <c r="MD18" s="606" t="str">
        <f>IF((MC18&lt;&gt;""),IF(OR($F18&lt;&gt;$G18,PrSettings!$M$4="●"),(($F18-$G18)=(LZ18-MA18))*1,0),"")</f>
        <v/>
      </c>
      <c r="ME18" s="606" t="str">
        <f t="shared" si="181"/>
        <v/>
      </c>
      <c r="MF18" s="606" t="str">
        <f>IF(MC18&lt;&gt;"",IF(ABS($F18-$G18)&gt;=PrSettings!$M$7,(ABS($F18-$G18-LZ18+MA18)&lt;=1)*1,IF(AND(MC18,$F18=$G18,$F18&gt;=PrSettings!$M$6),(ABS(LZ18-$F18)&lt;=1)*1,IF(AND(MC18,$F18+$G18&gt;=PrSettings!$M$8),(ABS(LZ18-$F18)+ABS(MA18-$G18)&lt;=1)*1,""))),"")</f>
        <v/>
      </c>
      <c r="MG18" s="619"/>
    </row>
    <row r="19" spans="2:345" ht="24" customHeight="1" x14ac:dyDescent="0.25">
      <c r="B19" s="602" t="str">
        <f>Sprache!$E$93&amp;" C"</f>
        <v>Gruppe C</v>
      </c>
      <c r="C19" s="647"/>
      <c r="D19" s="603"/>
      <c r="E19" s="647"/>
      <c r="F19" s="651"/>
      <c r="G19" s="652"/>
      <c r="I19" s="602" t="str">
        <f t="shared" si="0"/>
        <v>Gruppe C</v>
      </c>
      <c r="J19" s="647"/>
      <c r="K19" s="603"/>
      <c r="L19" s="647"/>
      <c r="M19" s="608"/>
      <c r="N19" s="608"/>
      <c r="O19" s="608"/>
      <c r="P19" s="608"/>
      <c r="Q19" s="608"/>
      <c r="R19" s="608"/>
      <c r="S19" s="608"/>
      <c r="T19" s="609"/>
      <c r="V19" s="602" t="str">
        <f t="shared" si="1"/>
        <v>Gruppe C</v>
      </c>
      <c r="W19" s="647"/>
      <c r="X19" s="603"/>
      <c r="Y19" s="647"/>
      <c r="Z19" s="608"/>
      <c r="AA19" s="608"/>
      <c r="AB19" s="608"/>
      <c r="AC19" s="608"/>
      <c r="AD19" s="608"/>
      <c r="AE19" s="608"/>
      <c r="AF19" s="608"/>
      <c r="AG19" s="609"/>
      <c r="AI19" s="602" t="str">
        <f t="shared" si="2"/>
        <v>Gruppe C</v>
      </c>
      <c r="AJ19" s="647"/>
      <c r="AK19" s="603"/>
      <c r="AL19" s="647"/>
      <c r="AM19" s="608"/>
      <c r="AN19" s="608"/>
      <c r="AO19" s="608"/>
      <c r="AP19" s="608"/>
      <c r="AQ19" s="608"/>
      <c r="AR19" s="608"/>
      <c r="AS19" s="608"/>
      <c r="AT19" s="609"/>
      <c r="AV19" s="602" t="str">
        <f t="shared" si="3"/>
        <v>Gruppe C</v>
      </c>
      <c r="AW19" s="647"/>
      <c r="AX19" s="603"/>
      <c r="AY19" s="647"/>
      <c r="AZ19" s="608"/>
      <c r="BA19" s="608"/>
      <c r="BB19" s="608"/>
      <c r="BC19" s="608"/>
      <c r="BD19" s="608"/>
      <c r="BE19" s="608"/>
      <c r="BF19" s="608"/>
      <c r="BG19" s="609"/>
      <c r="BI19" s="602" t="str">
        <f t="shared" si="4"/>
        <v>Gruppe C</v>
      </c>
      <c r="BJ19" s="647"/>
      <c r="BK19" s="603"/>
      <c r="BL19" s="647"/>
      <c r="BM19" s="608"/>
      <c r="BN19" s="608"/>
      <c r="BO19" s="608"/>
      <c r="BP19" s="608"/>
      <c r="BQ19" s="608"/>
      <c r="BR19" s="608"/>
      <c r="BS19" s="608"/>
      <c r="BT19" s="609"/>
      <c r="BV19" s="602" t="str">
        <f t="shared" si="5"/>
        <v>Gruppe C</v>
      </c>
      <c r="BW19" s="647"/>
      <c r="BX19" s="603"/>
      <c r="BY19" s="647"/>
      <c r="BZ19" s="608"/>
      <c r="CA19" s="608"/>
      <c r="CB19" s="608"/>
      <c r="CC19" s="608"/>
      <c r="CD19" s="608"/>
      <c r="CE19" s="608"/>
      <c r="CF19" s="608"/>
      <c r="CG19" s="609"/>
      <c r="CI19" s="602" t="str">
        <f t="shared" si="6"/>
        <v>Gruppe C</v>
      </c>
      <c r="CJ19" s="647"/>
      <c r="CK19" s="603"/>
      <c r="CL19" s="647"/>
      <c r="CM19" s="608"/>
      <c r="CN19" s="608"/>
      <c r="CO19" s="608"/>
      <c r="CP19" s="608"/>
      <c r="CQ19" s="608"/>
      <c r="CR19" s="608"/>
      <c r="CS19" s="608"/>
      <c r="CT19" s="609"/>
      <c r="CV19" s="602" t="str">
        <f t="shared" si="7"/>
        <v>Gruppe C</v>
      </c>
      <c r="CW19" s="647"/>
      <c r="CX19" s="603"/>
      <c r="CY19" s="647"/>
      <c r="CZ19" s="608"/>
      <c r="DA19" s="608"/>
      <c r="DB19" s="608"/>
      <c r="DC19" s="608"/>
      <c r="DD19" s="608"/>
      <c r="DE19" s="608"/>
      <c r="DF19" s="608"/>
      <c r="DG19" s="609"/>
      <c r="DI19" s="602" t="str">
        <f t="shared" si="8"/>
        <v>Gruppe C</v>
      </c>
      <c r="DJ19" s="647"/>
      <c r="DK19" s="603"/>
      <c r="DL19" s="647"/>
      <c r="DM19" s="608"/>
      <c r="DN19" s="608"/>
      <c r="DO19" s="608"/>
      <c r="DP19" s="608"/>
      <c r="DQ19" s="608"/>
      <c r="DR19" s="608"/>
      <c r="DS19" s="608"/>
      <c r="DT19" s="609"/>
      <c r="DV19" s="602" t="str">
        <f t="shared" si="9"/>
        <v>Gruppe C</v>
      </c>
      <c r="DW19" s="647"/>
      <c r="DX19" s="603"/>
      <c r="DY19" s="647"/>
      <c r="DZ19" s="608"/>
      <c r="EA19" s="608"/>
      <c r="EB19" s="608"/>
      <c r="EC19" s="608"/>
      <c r="ED19" s="608"/>
      <c r="EE19" s="608"/>
      <c r="EF19" s="608"/>
      <c r="EG19" s="609"/>
      <c r="EI19" s="602" t="str">
        <f t="shared" si="10"/>
        <v>Gruppe C</v>
      </c>
      <c r="EJ19" s="647"/>
      <c r="EK19" s="603"/>
      <c r="EL19" s="647"/>
      <c r="EM19" s="608"/>
      <c r="EN19" s="608"/>
      <c r="EO19" s="608"/>
      <c r="EP19" s="608"/>
      <c r="EQ19" s="608"/>
      <c r="ER19" s="608"/>
      <c r="ES19" s="608"/>
      <c r="ET19" s="609"/>
      <c r="EV19" s="602" t="str">
        <f t="shared" si="11"/>
        <v>Gruppe C</v>
      </c>
      <c r="EW19" s="647"/>
      <c r="EX19" s="603"/>
      <c r="EY19" s="647"/>
      <c r="EZ19" s="608"/>
      <c r="FA19" s="608"/>
      <c r="FB19" s="608"/>
      <c r="FC19" s="608"/>
      <c r="FD19" s="608"/>
      <c r="FE19" s="608"/>
      <c r="FF19" s="608"/>
      <c r="FG19" s="609"/>
      <c r="FI19" s="602" t="str">
        <f t="shared" si="12"/>
        <v>Gruppe C</v>
      </c>
      <c r="FJ19" s="647"/>
      <c r="FK19" s="603"/>
      <c r="FL19" s="647"/>
      <c r="FM19" s="608"/>
      <c r="FN19" s="608"/>
      <c r="FO19" s="608"/>
      <c r="FP19" s="608"/>
      <c r="FQ19" s="608"/>
      <c r="FR19" s="608"/>
      <c r="FS19" s="608"/>
      <c r="FT19" s="609"/>
      <c r="FV19" s="602" t="str">
        <f t="shared" si="13"/>
        <v>Gruppe C</v>
      </c>
      <c r="FW19" s="647"/>
      <c r="FX19" s="603"/>
      <c r="FY19" s="647"/>
      <c r="FZ19" s="608"/>
      <c r="GA19" s="608"/>
      <c r="GB19" s="608"/>
      <c r="GC19" s="608"/>
      <c r="GD19" s="608"/>
      <c r="GE19" s="608"/>
      <c r="GF19" s="608"/>
      <c r="GG19" s="609"/>
      <c r="GI19" s="602" t="str">
        <f t="shared" si="14"/>
        <v>Gruppe C</v>
      </c>
      <c r="GJ19" s="647"/>
      <c r="GK19" s="603"/>
      <c r="GL19" s="647"/>
      <c r="GM19" s="608"/>
      <c r="GN19" s="608"/>
      <c r="GO19" s="608"/>
      <c r="GP19" s="608"/>
      <c r="GQ19" s="608"/>
      <c r="GR19" s="608"/>
      <c r="GS19" s="608"/>
      <c r="GT19" s="609"/>
      <c r="GV19" s="602" t="str">
        <f t="shared" si="15"/>
        <v>Gruppe C</v>
      </c>
      <c r="GW19" s="647"/>
      <c r="GX19" s="603"/>
      <c r="GY19" s="647"/>
      <c r="GZ19" s="608"/>
      <c r="HA19" s="608"/>
      <c r="HB19" s="608"/>
      <c r="HC19" s="608"/>
      <c r="HD19" s="608"/>
      <c r="HE19" s="608"/>
      <c r="HF19" s="608"/>
      <c r="HG19" s="609"/>
      <c r="HI19" s="602" t="str">
        <f t="shared" si="16"/>
        <v>Gruppe C</v>
      </c>
      <c r="HJ19" s="647"/>
      <c r="HK19" s="603"/>
      <c r="HL19" s="647"/>
      <c r="HM19" s="608"/>
      <c r="HN19" s="608"/>
      <c r="HO19" s="608"/>
      <c r="HP19" s="608"/>
      <c r="HQ19" s="608"/>
      <c r="HR19" s="608"/>
      <c r="HS19" s="608"/>
      <c r="HT19" s="609"/>
      <c r="HV19" s="602" t="str">
        <f t="shared" si="17"/>
        <v>Gruppe C</v>
      </c>
      <c r="HW19" s="647"/>
      <c r="HX19" s="603"/>
      <c r="HY19" s="647"/>
      <c r="HZ19" s="608"/>
      <c r="IA19" s="608"/>
      <c r="IB19" s="608"/>
      <c r="IC19" s="608"/>
      <c r="ID19" s="608"/>
      <c r="IE19" s="608"/>
      <c r="IF19" s="608"/>
      <c r="IG19" s="609"/>
      <c r="II19" s="602" t="str">
        <f t="shared" si="18"/>
        <v>Gruppe C</v>
      </c>
      <c r="IJ19" s="647"/>
      <c r="IK19" s="603"/>
      <c r="IL19" s="647"/>
      <c r="IM19" s="608"/>
      <c r="IN19" s="608"/>
      <c r="IO19" s="608"/>
      <c r="IP19" s="608"/>
      <c r="IQ19" s="608"/>
      <c r="IR19" s="608"/>
      <c r="IS19" s="608"/>
      <c r="IT19" s="609"/>
      <c r="IV19" s="602" t="str">
        <f t="shared" si="19"/>
        <v>Gruppe C</v>
      </c>
      <c r="IW19" s="647"/>
      <c r="IX19" s="603"/>
      <c r="IY19" s="647"/>
      <c r="IZ19" s="608"/>
      <c r="JA19" s="608"/>
      <c r="JB19" s="608"/>
      <c r="JC19" s="608"/>
      <c r="JD19" s="608"/>
      <c r="JE19" s="608"/>
      <c r="JF19" s="608"/>
      <c r="JG19" s="609"/>
      <c r="JI19" s="602" t="str">
        <f t="shared" si="20"/>
        <v>Gruppe C</v>
      </c>
      <c r="JJ19" s="647"/>
      <c r="JK19" s="603"/>
      <c r="JL19" s="647"/>
      <c r="JM19" s="608"/>
      <c r="JN19" s="608"/>
      <c r="JO19" s="608"/>
      <c r="JP19" s="608"/>
      <c r="JQ19" s="608"/>
      <c r="JR19" s="608"/>
      <c r="JS19" s="608"/>
      <c r="JT19" s="609"/>
      <c r="JV19" s="602" t="str">
        <f t="shared" si="21"/>
        <v>Gruppe C</v>
      </c>
      <c r="JW19" s="647"/>
      <c r="JX19" s="603"/>
      <c r="JY19" s="647"/>
      <c r="JZ19" s="608"/>
      <c r="KA19" s="608"/>
      <c r="KB19" s="608"/>
      <c r="KC19" s="608"/>
      <c r="KD19" s="608"/>
      <c r="KE19" s="608"/>
      <c r="KF19" s="608"/>
      <c r="KG19" s="609"/>
      <c r="KI19" s="602" t="str">
        <f t="shared" si="22"/>
        <v>Gruppe C</v>
      </c>
      <c r="KJ19" s="647"/>
      <c r="KK19" s="603"/>
      <c r="KL19" s="647"/>
      <c r="KM19" s="608"/>
      <c r="KN19" s="608"/>
      <c r="KO19" s="608"/>
      <c r="KP19" s="608"/>
      <c r="KQ19" s="608"/>
      <c r="KR19" s="608"/>
      <c r="KS19" s="608"/>
      <c r="KT19" s="609"/>
      <c r="KV19" s="602" t="str">
        <f t="shared" si="23"/>
        <v>Gruppe C</v>
      </c>
      <c r="KW19" s="647"/>
      <c r="KX19" s="603"/>
      <c r="KY19" s="647"/>
      <c r="KZ19" s="608"/>
      <c r="LA19" s="608"/>
      <c r="LB19" s="608"/>
      <c r="LC19" s="608"/>
      <c r="LD19" s="608"/>
      <c r="LE19" s="608"/>
      <c r="LF19" s="608"/>
      <c r="LG19" s="609"/>
      <c r="LI19" s="602" t="str">
        <f t="shared" si="24"/>
        <v>Gruppe C</v>
      </c>
      <c r="LJ19" s="647"/>
      <c r="LK19" s="603"/>
      <c r="LL19" s="647"/>
      <c r="LM19" s="608"/>
      <c r="LN19" s="608"/>
      <c r="LO19" s="608"/>
      <c r="LP19" s="608"/>
      <c r="LQ19" s="608"/>
      <c r="LR19" s="608"/>
      <c r="LS19" s="608"/>
      <c r="LT19" s="609"/>
      <c r="LV19" s="602" t="str">
        <f t="shared" si="25"/>
        <v>Gruppe C</v>
      </c>
      <c r="LW19" s="647"/>
      <c r="LX19" s="603"/>
      <c r="LY19" s="647"/>
      <c r="LZ19" s="608"/>
      <c r="MA19" s="608"/>
      <c r="MB19" s="608"/>
      <c r="MC19" s="608"/>
      <c r="MD19" s="608"/>
      <c r="ME19" s="608"/>
      <c r="MF19" s="608"/>
      <c r="MG19" s="609"/>
    </row>
    <row r="20" spans="2:345" x14ac:dyDescent="0.25">
      <c r="B20" s="605">
        <f>INDEX(Groups!$C$7:$C$25,MATCH(C20,Groups!$D$7:$D$25,0))</f>
        <v>15</v>
      </c>
      <c r="C20" s="646" t="str">
        <f>GrpC!$B$4</f>
        <v>Dänemark</v>
      </c>
      <c r="D20" s="606">
        <f>INDEX(Groups!$C$7:$C$25,MATCH(E20,Groups!$D$7:$D$25,0))</f>
        <v>17</v>
      </c>
      <c r="E20" s="646" t="str">
        <f>GrpC!$D$4</f>
        <v>Schweden</v>
      </c>
      <c r="F20" s="649">
        <f>GrpC!$E$4</f>
        <v>0</v>
      </c>
      <c r="G20" s="650">
        <f>GrpC!$G$4</f>
        <v>1</v>
      </c>
      <c r="I20" s="605">
        <f t="shared" si="0"/>
        <v>15</v>
      </c>
      <c r="J20" s="646" t="str">
        <f>GrpC!$B$4</f>
        <v>Dänemark</v>
      </c>
      <c r="K20" s="606">
        <f t="shared" ref="K20:K25" si="182">$D20</f>
        <v>17</v>
      </c>
      <c r="L20" s="646" t="str">
        <f>GrpC!$D$4</f>
        <v>Schweden</v>
      </c>
      <c r="M20" s="643"/>
      <c r="N20" s="643"/>
      <c r="O20" s="614"/>
      <c r="P20" s="606" t="str">
        <f t="shared" ref="P20:P25" si="183">IF(($F20&lt;&gt;"")*($G20&lt;&gt;"")*(M20&lt;&gt;"")*(N20&lt;&gt;""),($F20&gt;$G20)*(M20&gt;N20)+($F20=$G20)*(M20=N20)+($F20&lt;$G20)*(M20&lt;N20),"")</f>
        <v/>
      </c>
      <c r="Q20" s="606" t="str">
        <f>IF((P20&lt;&gt;""),IF(OR($F20&lt;&gt;$G20,PrSettings!$M$4="●"),(($F20-$G20)=(M20-N20))*1,0),"")</f>
        <v/>
      </c>
      <c r="R20" s="606" t="str">
        <f t="shared" ref="R20:R25" si="184">IF((P20&lt;&gt;""),($F20=M20)*($G20=N20),"")</f>
        <v/>
      </c>
      <c r="S20" s="606" t="str">
        <f>IF(P20&lt;&gt;"",IF(ABS($F20-$G20)&gt;=PrSettings!$M$7,(ABS($F20-$G20-M20+N20)&lt;=1)*1,IF(AND(P20,$F20=$G20,$F20&gt;=PrSettings!$M$6),(ABS(M20-$F20)&lt;=1)*1,IF(AND(P20,$F20+$G20&gt;=PrSettings!$M$8),(ABS(M20-$F20)+ABS(N20-$G20)&lt;=1)*1,""))),"")</f>
        <v/>
      </c>
      <c r="T20" s="617"/>
      <c r="V20" s="605">
        <f t="shared" si="1"/>
        <v>15</v>
      </c>
      <c r="W20" s="646" t="str">
        <f>GrpC!$B$4</f>
        <v>Dänemark</v>
      </c>
      <c r="X20" s="606">
        <f t="shared" ref="X20:X25" si="185">$D20</f>
        <v>17</v>
      </c>
      <c r="Y20" s="646" t="str">
        <f>GrpC!$D$4</f>
        <v>Schweden</v>
      </c>
      <c r="Z20" s="643"/>
      <c r="AA20" s="643"/>
      <c r="AB20" s="614"/>
      <c r="AC20" s="606" t="str">
        <f t="shared" ref="AC20:AC25" si="186">IF(($F20&lt;&gt;"")*($G20&lt;&gt;"")*(Z20&lt;&gt;"")*(AA20&lt;&gt;""),($F20&gt;$G20)*(Z20&gt;AA20)+($F20=$G20)*(Z20=AA20)+($F20&lt;$G20)*(Z20&lt;AA20),"")</f>
        <v/>
      </c>
      <c r="AD20" s="606" t="str">
        <f>IF((AC20&lt;&gt;""),IF(OR($F20&lt;&gt;$G20,PrSettings!$M$4="●"),(($F20-$G20)=(Z20-AA20))*1,0),"")</f>
        <v/>
      </c>
      <c r="AE20" s="606" t="str">
        <f t="shared" ref="AE20:AE25" si="187">IF((AC20&lt;&gt;""),($F20=Z20)*($G20=AA20),"")</f>
        <v/>
      </c>
      <c r="AF20" s="606" t="str">
        <f>IF(AC20&lt;&gt;"",IF(ABS($F20-$G20)&gt;=PrSettings!$M$7,(ABS($F20-$G20-Z20+AA20)&lt;=1)*1,IF(AND(AC20,$F20=$G20,$F20&gt;=PrSettings!$M$6),(ABS(Z20-$F20)&lt;=1)*1,IF(AND(AC20,$F20+$G20&gt;=PrSettings!$M$8),(ABS(Z20-$F20)+ABS(AA20-$G20)&lt;=1)*1,""))),"")</f>
        <v/>
      </c>
      <c r="AG20" s="617"/>
      <c r="AI20" s="605">
        <f t="shared" si="2"/>
        <v>15</v>
      </c>
      <c r="AJ20" s="646" t="str">
        <f>GrpC!$B$4</f>
        <v>Dänemark</v>
      </c>
      <c r="AK20" s="606">
        <f t="shared" ref="AK20:AK25" si="188">$D20</f>
        <v>17</v>
      </c>
      <c r="AL20" s="646" t="str">
        <f>GrpC!$D$4</f>
        <v>Schweden</v>
      </c>
      <c r="AM20" s="643"/>
      <c r="AN20" s="643"/>
      <c r="AO20" s="614"/>
      <c r="AP20" s="606" t="str">
        <f t="shared" ref="AP20:AP25" si="189">IF(($F20&lt;&gt;"")*($G20&lt;&gt;"")*(AM20&lt;&gt;"")*(AN20&lt;&gt;""),($F20&gt;$G20)*(AM20&gt;AN20)+($F20=$G20)*(AM20=AN20)+($F20&lt;$G20)*(AM20&lt;AN20),"")</f>
        <v/>
      </c>
      <c r="AQ20" s="606" t="str">
        <f>IF((AP20&lt;&gt;""),IF(OR($F20&lt;&gt;$G20,PrSettings!$M$4="●"),(($F20-$G20)=(AM20-AN20))*1,0),"")</f>
        <v/>
      </c>
      <c r="AR20" s="606" t="str">
        <f t="shared" ref="AR20:AR25" si="190">IF((AP20&lt;&gt;""),($F20=AM20)*($G20=AN20),"")</f>
        <v/>
      </c>
      <c r="AS20" s="606" t="str">
        <f>IF(AP20&lt;&gt;"",IF(ABS($F20-$G20)&gt;=PrSettings!$M$7,(ABS($F20-$G20-AM20+AN20)&lt;=1)*1,IF(AND(AP20,$F20=$G20,$F20&gt;=PrSettings!$M$6),(ABS(AM20-$F20)&lt;=1)*1,IF(AND(AP20,$F20+$G20&gt;=PrSettings!$M$8),(ABS(AM20-$F20)+ABS(AN20-$G20)&lt;=1)*1,""))),"")</f>
        <v/>
      </c>
      <c r="AT20" s="617"/>
      <c r="AV20" s="605">
        <f t="shared" si="3"/>
        <v>15</v>
      </c>
      <c r="AW20" s="646" t="str">
        <f>GrpC!$B$4</f>
        <v>Dänemark</v>
      </c>
      <c r="AX20" s="606">
        <f t="shared" ref="AX20:AX25" si="191">$D20</f>
        <v>17</v>
      </c>
      <c r="AY20" s="646" t="str">
        <f>GrpC!$D$4</f>
        <v>Schweden</v>
      </c>
      <c r="AZ20" s="643"/>
      <c r="BA20" s="643"/>
      <c r="BB20" s="614"/>
      <c r="BC20" s="606" t="str">
        <f t="shared" ref="BC20:BC25" si="192">IF(($F20&lt;&gt;"")*($G20&lt;&gt;"")*(AZ20&lt;&gt;"")*(BA20&lt;&gt;""),($F20&gt;$G20)*(AZ20&gt;BA20)+($F20=$G20)*(AZ20=BA20)+($F20&lt;$G20)*(AZ20&lt;BA20),"")</f>
        <v/>
      </c>
      <c r="BD20" s="606" t="str">
        <f>IF((BC20&lt;&gt;""),IF(OR($F20&lt;&gt;$G20,PrSettings!$M$4="●"),(($F20-$G20)=(AZ20-BA20))*1,0),"")</f>
        <v/>
      </c>
      <c r="BE20" s="606" t="str">
        <f t="shared" ref="BE20:BE25" si="193">IF((BC20&lt;&gt;""),($F20=AZ20)*($G20=BA20),"")</f>
        <v/>
      </c>
      <c r="BF20" s="606" t="str">
        <f>IF(BC20&lt;&gt;"",IF(ABS($F20-$G20)&gt;=PrSettings!$M$7,(ABS($F20-$G20-AZ20+BA20)&lt;=1)*1,IF(AND(BC20,$F20=$G20,$F20&gt;=PrSettings!$M$6),(ABS(AZ20-$F20)&lt;=1)*1,IF(AND(BC20,$F20+$G20&gt;=PrSettings!$M$8),(ABS(AZ20-$F20)+ABS(BA20-$G20)&lt;=1)*1,""))),"")</f>
        <v/>
      </c>
      <c r="BG20" s="617"/>
      <c r="BI20" s="605">
        <f t="shared" si="4"/>
        <v>15</v>
      </c>
      <c r="BJ20" s="646" t="str">
        <f>GrpC!$B$4</f>
        <v>Dänemark</v>
      </c>
      <c r="BK20" s="606">
        <f t="shared" ref="BK20:BK25" si="194">$D20</f>
        <v>17</v>
      </c>
      <c r="BL20" s="646" t="str">
        <f>GrpC!$D$4</f>
        <v>Schweden</v>
      </c>
      <c r="BM20" s="643"/>
      <c r="BN20" s="643"/>
      <c r="BO20" s="614"/>
      <c r="BP20" s="606" t="str">
        <f t="shared" ref="BP20:BP25" si="195">IF(($F20&lt;&gt;"")*($G20&lt;&gt;"")*(BM20&lt;&gt;"")*(BN20&lt;&gt;""),($F20&gt;$G20)*(BM20&gt;BN20)+($F20=$G20)*(BM20=BN20)+($F20&lt;$G20)*(BM20&lt;BN20),"")</f>
        <v/>
      </c>
      <c r="BQ20" s="606" t="str">
        <f>IF((BP20&lt;&gt;""),IF(OR($F20&lt;&gt;$G20,PrSettings!$M$4="●"),(($F20-$G20)=(BM20-BN20))*1,0),"")</f>
        <v/>
      </c>
      <c r="BR20" s="606" t="str">
        <f t="shared" ref="BR20:BR25" si="196">IF((BP20&lt;&gt;""),($F20=BM20)*($G20=BN20),"")</f>
        <v/>
      </c>
      <c r="BS20" s="606" t="str">
        <f>IF(BP20&lt;&gt;"",IF(ABS($F20-$G20)&gt;=PrSettings!$M$7,(ABS($F20-$G20-BM20+BN20)&lt;=1)*1,IF(AND(BP20,$F20=$G20,$F20&gt;=PrSettings!$M$6),(ABS(BM20-$F20)&lt;=1)*1,IF(AND(BP20,$F20+$G20&gt;=PrSettings!$M$8),(ABS(BM20-$F20)+ABS(BN20-$G20)&lt;=1)*1,""))),"")</f>
        <v/>
      </c>
      <c r="BT20" s="617"/>
      <c r="BV20" s="605">
        <f t="shared" si="5"/>
        <v>15</v>
      </c>
      <c r="BW20" s="646" t="str">
        <f>GrpC!$B$4</f>
        <v>Dänemark</v>
      </c>
      <c r="BX20" s="606">
        <f t="shared" ref="BX20:BX25" si="197">$D20</f>
        <v>17</v>
      </c>
      <c r="BY20" s="646" t="str">
        <f>GrpC!$D$4</f>
        <v>Schweden</v>
      </c>
      <c r="BZ20" s="643"/>
      <c r="CA20" s="643"/>
      <c r="CB20" s="614"/>
      <c r="CC20" s="606" t="str">
        <f t="shared" ref="CC20:CC25" si="198">IF(($F20&lt;&gt;"")*($G20&lt;&gt;"")*(BZ20&lt;&gt;"")*(CA20&lt;&gt;""),($F20&gt;$G20)*(BZ20&gt;CA20)+($F20=$G20)*(BZ20=CA20)+($F20&lt;$G20)*(BZ20&lt;CA20),"")</f>
        <v/>
      </c>
      <c r="CD20" s="606" t="str">
        <f>IF((CC20&lt;&gt;""),IF(OR($F20&lt;&gt;$G20,PrSettings!$M$4="●"),(($F20-$G20)=(BZ20-CA20))*1,0),"")</f>
        <v/>
      </c>
      <c r="CE20" s="606" t="str">
        <f t="shared" ref="CE20:CE25" si="199">IF((CC20&lt;&gt;""),($F20=BZ20)*($G20=CA20),"")</f>
        <v/>
      </c>
      <c r="CF20" s="606" t="str">
        <f>IF(CC20&lt;&gt;"",IF(ABS($F20-$G20)&gt;=PrSettings!$M$7,(ABS($F20-$G20-BZ20+CA20)&lt;=1)*1,IF(AND(CC20,$F20=$G20,$F20&gt;=PrSettings!$M$6),(ABS(BZ20-$F20)&lt;=1)*1,IF(AND(CC20,$F20+$G20&gt;=PrSettings!$M$8),(ABS(BZ20-$F20)+ABS(CA20-$G20)&lt;=1)*1,""))),"")</f>
        <v/>
      </c>
      <c r="CG20" s="617"/>
      <c r="CI20" s="605">
        <f t="shared" si="6"/>
        <v>15</v>
      </c>
      <c r="CJ20" s="646" t="str">
        <f>GrpC!$B$4</f>
        <v>Dänemark</v>
      </c>
      <c r="CK20" s="606">
        <f t="shared" ref="CK20:CK25" si="200">$D20</f>
        <v>17</v>
      </c>
      <c r="CL20" s="646" t="str">
        <f>GrpC!$D$4</f>
        <v>Schweden</v>
      </c>
      <c r="CM20" s="643"/>
      <c r="CN20" s="643"/>
      <c r="CO20" s="614"/>
      <c r="CP20" s="606" t="str">
        <f t="shared" ref="CP20:CP25" si="201">IF(($F20&lt;&gt;"")*($G20&lt;&gt;"")*(CM20&lt;&gt;"")*(CN20&lt;&gt;""),($F20&gt;$G20)*(CM20&gt;CN20)+($F20=$G20)*(CM20=CN20)+($F20&lt;$G20)*(CM20&lt;CN20),"")</f>
        <v/>
      </c>
      <c r="CQ20" s="606" t="str">
        <f>IF((CP20&lt;&gt;""),IF(OR($F20&lt;&gt;$G20,PrSettings!$M$4="●"),(($F20-$G20)=(CM20-CN20))*1,0),"")</f>
        <v/>
      </c>
      <c r="CR20" s="606" t="str">
        <f t="shared" ref="CR20:CR25" si="202">IF((CP20&lt;&gt;""),($F20=CM20)*($G20=CN20),"")</f>
        <v/>
      </c>
      <c r="CS20" s="606" t="str">
        <f>IF(CP20&lt;&gt;"",IF(ABS($F20-$G20)&gt;=PrSettings!$M$7,(ABS($F20-$G20-CM20+CN20)&lt;=1)*1,IF(AND(CP20,$F20=$G20,$F20&gt;=PrSettings!$M$6),(ABS(CM20-$F20)&lt;=1)*1,IF(AND(CP20,$F20+$G20&gt;=PrSettings!$M$8),(ABS(CM20-$F20)+ABS(CN20-$G20)&lt;=1)*1,""))),"")</f>
        <v/>
      </c>
      <c r="CT20" s="617"/>
      <c r="CV20" s="605">
        <f t="shared" si="7"/>
        <v>15</v>
      </c>
      <c r="CW20" s="646" t="str">
        <f>GrpC!$B$4</f>
        <v>Dänemark</v>
      </c>
      <c r="CX20" s="606">
        <f t="shared" ref="CX20:CX25" si="203">$D20</f>
        <v>17</v>
      </c>
      <c r="CY20" s="646" t="str">
        <f>GrpC!$D$4</f>
        <v>Schweden</v>
      </c>
      <c r="CZ20" s="643"/>
      <c r="DA20" s="643"/>
      <c r="DB20" s="614"/>
      <c r="DC20" s="606" t="str">
        <f t="shared" ref="DC20:DC25" si="204">IF(($F20&lt;&gt;"")*($G20&lt;&gt;"")*(CZ20&lt;&gt;"")*(DA20&lt;&gt;""),($F20&gt;$G20)*(CZ20&gt;DA20)+($F20=$G20)*(CZ20=DA20)+($F20&lt;$G20)*(CZ20&lt;DA20),"")</f>
        <v/>
      </c>
      <c r="DD20" s="606" t="str">
        <f>IF((DC20&lt;&gt;""),IF(OR($F20&lt;&gt;$G20,PrSettings!$M$4="●"),(($F20-$G20)=(CZ20-DA20))*1,0),"")</f>
        <v/>
      </c>
      <c r="DE20" s="606" t="str">
        <f t="shared" ref="DE20:DE25" si="205">IF((DC20&lt;&gt;""),($F20=CZ20)*($G20=DA20),"")</f>
        <v/>
      </c>
      <c r="DF20" s="606" t="str">
        <f>IF(DC20&lt;&gt;"",IF(ABS($F20-$G20)&gt;=PrSettings!$M$7,(ABS($F20-$G20-CZ20+DA20)&lt;=1)*1,IF(AND(DC20,$F20=$G20,$F20&gt;=PrSettings!$M$6),(ABS(CZ20-$F20)&lt;=1)*1,IF(AND(DC20,$F20+$G20&gt;=PrSettings!$M$8),(ABS(CZ20-$F20)+ABS(DA20-$G20)&lt;=1)*1,""))),"")</f>
        <v/>
      </c>
      <c r="DG20" s="617"/>
      <c r="DI20" s="605">
        <f t="shared" si="8"/>
        <v>15</v>
      </c>
      <c r="DJ20" s="646" t="str">
        <f>GrpC!$B$4</f>
        <v>Dänemark</v>
      </c>
      <c r="DK20" s="606">
        <f t="shared" ref="DK20:DK25" si="206">$D20</f>
        <v>17</v>
      </c>
      <c r="DL20" s="646" t="str">
        <f>GrpC!$D$4</f>
        <v>Schweden</v>
      </c>
      <c r="DM20" s="643"/>
      <c r="DN20" s="643"/>
      <c r="DO20" s="614"/>
      <c r="DP20" s="606" t="str">
        <f t="shared" ref="DP20:DP25" si="207">IF(($F20&lt;&gt;"")*($G20&lt;&gt;"")*(DM20&lt;&gt;"")*(DN20&lt;&gt;""),($F20&gt;$G20)*(DM20&gt;DN20)+($F20=$G20)*(DM20=DN20)+($F20&lt;$G20)*(DM20&lt;DN20),"")</f>
        <v/>
      </c>
      <c r="DQ20" s="606" t="str">
        <f>IF((DP20&lt;&gt;""),IF(OR($F20&lt;&gt;$G20,PrSettings!$M$4="●"),(($F20-$G20)=(DM20-DN20))*1,0),"")</f>
        <v/>
      </c>
      <c r="DR20" s="606" t="str">
        <f t="shared" ref="DR20:DR25" si="208">IF((DP20&lt;&gt;""),($F20=DM20)*($G20=DN20),"")</f>
        <v/>
      </c>
      <c r="DS20" s="606" t="str">
        <f>IF(DP20&lt;&gt;"",IF(ABS($F20-$G20)&gt;=PrSettings!$M$7,(ABS($F20-$G20-DM20+DN20)&lt;=1)*1,IF(AND(DP20,$F20=$G20,$F20&gt;=PrSettings!$M$6),(ABS(DM20-$F20)&lt;=1)*1,IF(AND(DP20,$F20+$G20&gt;=PrSettings!$M$8),(ABS(DM20-$F20)+ABS(DN20-$G20)&lt;=1)*1,""))),"")</f>
        <v/>
      </c>
      <c r="DT20" s="617"/>
      <c r="DV20" s="605">
        <f t="shared" si="9"/>
        <v>15</v>
      </c>
      <c r="DW20" s="646" t="str">
        <f>GrpC!$B$4</f>
        <v>Dänemark</v>
      </c>
      <c r="DX20" s="606">
        <f t="shared" ref="DX20:DX25" si="209">$D20</f>
        <v>17</v>
      </c>
      <c r="DY20" s="646" t="str">
        <f>GrpC!$D$4</f>
        <v>Schweden</v>
      </c>
      <c r="DZ20" s="643"/>
      <c r="EA20" s="643"/>
      <c r="EB20" s="614"/>
      <c r="EC20" s="606" t="str">
        <f t="shared" ref="EC20:EC25" si="210">IF(($F20&lt;&gt;"")*($G20&lt;&gt;"")*(DZ20&lt;&gt;"")*(EA20&lt;&gt;""),($F20&gt;$G20)*(DZ20&gt;EA20)+($F20=$G20)*(DZ20=EA20)+($F20&lt;$G20)*(DZ20&lt;EA20),"")</f>
        <v/>
      </c>
      <c r="ED20" s="606" t="str">
        <f>IF((EC20&lt;&gt;""),IF(OR($F20&lt;&gt;$G20,PrSettings!$M$4="●"),(($F20-$G20)=(DZ20-EA20))*1,0),"")</f>
        <v/>
      </c>
      <c r="EE20" s="606" t="str">
        <f t="shared" ref="EE20:EE25" si="211">IF((EC20&lt;&gt;""),($F20=DZ20)*($G20=EA20),"")</f>
        <v/>
      </c>
      <c r="EF20" s="606" t="str">
        <f>IF(EC20&lt;&gt;"",IF(ABS($F20-$G20)&gt;=PrSettings!$M$7,(ABS($F20-$G20-DZ20+EA20)&lt;=1)*1,IF(AND(EC20,$F20=$G20,$F20&gt;=PrSettings!$M$6),(ABS(DZ20-$F20)&lt;=1)*1,IF(AND(EC20,$F20+$G20&gt;=PrSettings!$M$8),(ABS(DZ20-$F20)+ABS(EA20-$G20)&lt;=1)*1,""))),"")</f>
        <v/>
      </c>
      <c r="EG20" s="617"/>
      <c r="EI20" s="605">
        <f t="shared" si="10"/>
        <v>15</v>
      </c>
      <c r="EJ20" s="646" t="str">
        <f>GrpC!$B$4</f>
        <v>Dänemark</v>
      </c>
      <c r="EK20" s="606">
        <f t="shared" ref="EK20:EK25" si="212">$D20</f>
        <v>17</v>
      </c>
      <c r="EL20" s="646" t="str">
        <f>GrpC!$D$4</f>
        <v>Schweden</v>
      </c>
      <c r="EM20" s="643"/>
      <c r="EN20" s="643"/>
      <c r="EO20" s="614"/>
      <c r="EP20" s="606" t="str">
        <f t="shared" ref="EP20:EP25" si="213">IF(($F20&lt;&gt;"")*($G20&lt;&gt;"")*(EM20&lt;&gt;"")*(EN20&lt;&gt;""),($F20&gt;$G20)*(EM20&gt;EN20)+($F20=$G20)*(EM20=EN20)+($F20&lt;$G20)*(EM20&lt;EN20),"")</f>
        <v/>
      </c>
      <c r="EQ20" s="606" t="str">
        <f>IF((EP20&lt;&gt;""),IF(OR($F20&lt;&gt;$G20,PrSettings!$M$4="●"),(($F20-$G20)=(EM20-EN20))*1,0),"")</f>
        <v/>
      </c>
      <c r="ER20" s="606" t="str">
        <f t="shared" ref="ER20:ER25" si="214">IF((EP20&lt;&gt;""),($F20=EM20)*($G20=EN20),"")</f>
        <v/>
      </c>
      <c r="ES20" s="606" t="str">
        <f>IF(EP20&lt;&gt;"",IF(ABS($F20-$G20)&gt;=PrSettings!$M$7,(ABS($F20-$G20-EM20+EN20)&lt;=1)*1,IF(AND(EP20,$F20=$G20,$F20&gt;=PrSettings!$M$6),(ABS(EM20-$F20)&lt;=1)*1,IF(AND(EP20,$F20+$G20&gt;=PrSettings!$M$8),(ABS(EM20-$F20)+ABS(EN20-$G20)&lt;=1)*1,""))),"")</f>
        <v/>
      </c>
      <c r="ET20" s="617"/>
      <c r="EV20" s="605">
        <f t="shared" si="11"/>
        <v>15</v>
      </c>
      <c r="EW20" s="646" t="str">
        <f>GrpC!$B$4</f>
        <v>Dänemark</v>
      </c>
      <c r="EX20" s="606">
        <f t="shared" ref="EX20:EX25" si="215">$D20</f>
        <v>17</v>
      </c>
      <c r="EY20" s="646" t="str">
        <f>GrpC!$D$4</f>
        <v>Schweden</v>
      </c>
      <c r="EZ20" s="643"/>
      <c r="FA20" s="643"/>
      <c r="FB20" s="614"/>
      <c r="FC20" s="606" t="str">
        <f t="shared" ref="FC20:FC25" si="216">IF(($F20&lt;&gt;"")*($G20&lt;&gt;"")*(EZ20&lt;&gt;"")*(FA20&lt;&gt;""),($F20&gt;$G20)*(EZ20&gt;FA20)+($F20=$G20)*(EZ20=FA20)+($F20&lt;$G20)*(EZ20&lt;FA20),"")</f>
        <v/>
      </c>
      <c r="FD20" s="606" t="str">
        <f>IF((FC20&lt;&gt;""),IF(OR($F20&lt;&gt;$G20,PrSettings!$M$4="●"),(($F20-$G20)=(EZ20-FA20))*1,0),"")</f>
        <v/>
      </c>
      <c r="FE20" s="606" t="str">
        <f t="shared" ref="FE20:FE25" si="217">IF((FC20&lt;&gt;""),($F20=EZ20)*($G20=FA20),"")</f>
        <v/>
      </c>
      <c r="FF20" s="606" t="str">
        <f>IF(FC20&lt;&gt;"",IF(ABS($F20-$G20)&gt;=PrSettings!$M$7,(ABS($F20-$G20-EZ20+FA20)&lt;=1)*1,IF(AND(FC20,$F20=$G20,$F20&gt;=PrSettings!$M$6),(ABS(EZ20-$F20)&lt;=1)*1,IF(AND(FC20,$F20+$G20&gt;=PrSettings!$M$8),(ABS(EZ20-$F20)+ABS(FA20-$G20)&lt;=1)*1,""))),"")</f>
        <v/>
      </c>
      <c r="FG20" s="617"/>
      <c r="FI20" s="605">
        <f t="shared" si="12"/>
        <v>15</v>
      </c>
      <c r="FJ20" s="646" t="str">
        <f>GrpC!$B$4</f>
        <v>Dänemark</v>
      </c>
      <c r="FK20" s="606">
        <f t="shared" ref="FK20:FK25" si="218">$D20</f>
        <v>17</v>
      </c>
      <c r="FL20" s="646" t="str">
        <f>GrpC!$D$4</f>
        <v>Schweden</v>
      </c>
      <c r="FM20" s="643"/>
      <c r="FN20" s="643"/>
      <c r="FO20" s="614"/>
      <c r="FP20" s="606" t="str">
        <f t="shared" ref="FP20:FP25" si="219">IF(($F20&lt;&gt;"")*($G20&lt;&gt;"")*(FM20&lt;&gt;"")*(FN20&lt;&gt;""),($F20&gt;$G20)*(FM20&gt;FN20)+($F20=$G20)*(FM20=FN20)+($F20&lt;$G20)*(FM20&lt;FN20),"")</f>
        <v/>
      </c>
      <c r="FQ20" s="606" t="str">
        <f>IF((FP20&lt;&gt;""),IF(OR($F20&lt;&gt;$G20,PrSettings!$M$4="●"),(($F20-$G20)=(FM20-FN20))*1,0),"")</f>
        <v/>
      </c>
      <c r="FR20" s="606" t="str">
        <f t="shared" ref="FR20:FR25" si="220">IF((FP20&lt;&gt;""),($F20=FM20)*($G20=FN20),"")</f>
        <v/>
      </c>
      <c r="FS20" s="606" t="str">
        <f>IF(FP20&lt;&gt;"",IF(ABS($F20-$G20)&gt;=PrSettings!$M$7,(ABS($F20-$G20-FM20+FN20)&lt;=1)*1,IF(AND(FP20,$F20=$G20,$F20&gt;=PrSettings!$M$6),(ABS(FM20-$F20)&lt;=1)*1,IF(AND(FP20,$F20+$G20&gt;=PrSettings!$M$8),(ABS(FM20-$F20)+ABS(FN20-$G20)&lt;=1)*1,""))),"")</f>
        <v/>
      </c>
      <c r="FT20" s="617"/>
      <c r="FV20" s="605">
        <f t="shared" si="13"/>
        <v>15</v>
      </c>
      <c r="FW20" s="646" t="str">
        <f>GrpC!$B$4</f>
        <v>Dänemark</v>
      </c>
      <c r="FX20" s="606">
        <f t="shared" ref="FX20:FX25" si="221">$D20</f>
        <v>17</v>
      </c>
      <c r="FY20" s="646" t="str">
        <f>GrpC!$D$4</f>
        <v>Schweden</v>
      </c>
      <c r="FZ20" s="643"/>
      <c r="GA20" s="643"/>
      <c r="GB20" s="614"/>
      <c r="GC20" s="606" t="str">
        <f t="shared" ref="GC20:GC25" si="222">IF(($F20&lt;&gt;"")*($G20&lt;&gt;"")*(FZ20&lt;&gt;"")*(GA20&lt;&gt;""),($F20&gt;$G20)*(FZ20&gt;GA20)+($F20=$G20)*(FZ20=GA20)+($F20&lt;$G20)*(FZ20&lt;GA20),"")</f>
        <v/>
      </c>
      <c r="GD20" s="606" t="str">
        <f>IF((GC20&lt;&gt;""),IF(OR($F20&lt;&gt;$G20,PrSettings!$M$4="●"),(($F20-$G20)=(FZ20-GA20))*1,0),"")</f>
        <v/>
      </c>
      <c r="GE20" s="606" t="str">
        <f t="shared" ref="GE20:GE25" si="223">IF((GC20&lt;&gt;""),($F20=FZ20)*($G20=GA20),"")</f>
        <v/>
      </c>
      <c r="GF20" s="606" t="str">
        <f>IF(GC20&lt;&gt;"",IF(ABS($F20-$G20)&gt;=PrSettings!$M$7,(ABS($F20-$G20-FZ20+GA20)&lt;=1)*1,IF(AND(GC20,$F20=$G20,$F20&gt;=PrSettings!$M$6),(ABS(FZ20-$F20)&lt;=1)*1,IF(AND(GC20,$F20+$G20&gt;=PrSettings!$M$8),(ABS(FZ20-$F20)+ABS(GA20-$G20)&lt;=1)*1,""))),"")</f>
        <v/>
      </c>
      <c r="GG20" s="617"/>
      <c r="GI20" s="605">
        <f t="shared" si="14"/>
        <v>15</v>
      </c>
      <c r="GJ20" s="646" t="str">
        <f>GrpC!$B$4</f>
        <v>Dänemark</v>
      </c>
      <c r="GK20" s="606">
        <f t="shared" ref="GK20:GK25" si="224">$D20</f>
        <v>17</v>
      </c>
      <c r="GL20" s="646" t="str">
        <f>GrpC!$D$4</f>
        <v>Schweden</v>
      </c>
      <c r="GM20" s="643"/>
      <c r="GN20" s="643"/>
      <c r="GO20" s="614"/>
      <c r="GP20" s="606" t="str">
        <f t="shared" ref="GP20:GP25" si="225">IF(($F20&lt;&gt;"")*($G20&lt;&gt;"")*(GM20&lt;&gt;"")*(GN20&lt;&gt;""),($F20&gt;$G20)*(GM20&gt;GN20)+($F20=$G20)*(GM20=GN20)+($F20&lt;$G20)*(GM20&lt;GN20),"")</f>
        <v/>
      </c>
      <c r="GQ20" s="606" t="str">
        <f>IF((GP20&lt;&gt;""),IF(OR($F20&lt;&gt;$G20,PrSettings!$M$4="●"),(($F20-$G20)=(GM20-GN20))*1,0),"")</f>
        <v/>
      </c>
      <c r="GR20" s="606" t="str">
        <f t="shared" ref="GR20:GR25" si="226">IF((GP20&lt;&gt;""),($F20=GM20)*($G20=GN20),"")</f>
        <v/>
      </c>
      <c r="GS20" s="606" t="str">
        <f>IF(GP20&lt;&gt;"",IF(ABS($F20-$G20)&gt;=PrSettings!$M$7,(ABS($F20-$G20-GM20+GN20)&lt;=1)*1,IF(AND(GP20,$F20=$G20,$F20&gt;=PrSettings!$M$6),(ABS(GM20-$F20)&lt;=1)*1,IF(AND(GP20,$F20+$G20&gt;=PrSettings!$M$8),(ABS(GM20-$F20)+ABS(GN20-$G20)&lt;=1)*1,""))),"")</f>
        <v/>
      </c>
      <c r="GT20" s="617"/>
      <c r="GV20" s="605">
        <f t="shared" si="15"/>
        <v>15</v>
      </c>
      <c r="GW20" s="646" t="str">
        <f>GrpC!$B$4</f>
        <v>Dänemark</v>
      </c>
      <c r="GX20" s="606">
        <f t="shared" ref="GX20:GX25" si="227">$D20</f>
        <v>17</v>
      </c>
      <c r="GY20" s="646" t="str">
        <f>GrpC!$D$4</f>
        <v>Schweden</v>
      </c>
      <c r="GZ20" s="643"/>
      <c r="HA20" s="643"/>
      <c r="HB20" s="614"/>
      <c r="HC20" s="606" t="str">
        <f t="shared" ref="HC20:HC25" si="228">IF(($F20&lt;&gt;"")*($G20&lt;&gt;"")*(GZ20&lt;&gt;"")*(HA20&lt;&gt;""),($F20&gt;$G20)*(GZ20&gt;HA20)+($F20=$G20)*(GZ20=HA20)+($F20&lt;$G20)*(GZ20&lt;HA20),"")</f>
        <v/>
      </c>
      <c r="HD20" s="606" t="str">
        <f>IF((HC20&lt;&gt;""),IF(OR($F20&lt;&gt;$G20,PrSettings!$M$4="●"),(($F20-$G20)=(GZ20-HA20))*1,0),"")</f>
        <v/>
      </c>
      <c r="HE20" s="606" t="str">
        <f t="shared" ref="HE20:HE25" si="229">IF((HC20&lt;&gt;""),($F20=GZ20)*($G20=HA20),"")</f>
        <v/>
      </c>
      <c r="HF20" s="606" t="str">
        <f>IF(HC20&lt;&gt;"",IF(ABS($F20-$G20)&gt;=PrSettings!$M$7,(ABS($F20-$G20-GZ20+HA20)&lt;=1)*1,IF(AND(HC20,$F20=$G20,$F20&gt;=PrSettings!$M$6),(ABS(GZ20-$F20)&lt;=1)*1,IF(AND(HC20,$F20+$G20&gt;=PrSettings!$M$8),(ABS(GZ20-$F20)+ABS(HA20-$G20)&lt;=1)*1,""))),"")</f>
        <v/>
      </c>
      <c r="HG20" s="617"/>
      <c r="HI20" s="605">
        <f t="shared" si="16"/>
        <v>15</v>
      </c>
      <c r="HJ20" s="646" t="str">
        <f>GrpC!$B$4</f>
        <v>Dänemark</v>
      </c>
      <c r="HK20" s="606">
        <f t="shared" ref="HK20:HK25" si="230">$D20</f>
        <v>17</v>
      </c>
      <c r="HL20" s="646" t="str">
        <f>GrpC!$D$4</f>
        <v>Schweden</v>
      </c>
      <c r="HM20" s="643"/>
      <c r="HN20" s="643"/>
      <c r="HO20" s="614"/>
      <c r="HP20" s="606" t="str">
        <f t="shared" ref="HP20:HP25" si="231">IF(($F20&lt;&gt;"")*($G20&lt;&gt;"")*(HM20&lt;&gt;"")*(HN20&lt;&gt;""),($F20&gt;$G20)*(HM20&gt;HN20)+($F20=$G20)*(HM20=HN20)+($F20&lt;$G20)*(HM20&lt;HN20),"")</f>
        <v/>
      </c>
      <c r="HQ20" s="606" t="str">
        <f>IF((HP20&lt;&gt;""),IF(OR($F20&lt;&gt;$G20,PrSettings!$M$4="●"),(($F20-$G20)=(HM20-HN20))*1,0),"")</f>
        <v/>
      </c>
      <c r="HR20" s="606" t="str">
        <f t="shared" ref="HR20:HR25" si="232">IF((HP20&lt;&gt;""),($F20=HM20)*($G20=HN20),"")</f>
        <v/>
      </c>
      <c r="HS20" s="606" t="str">
        <f>IF(HP20&lt;&gt;"",IF(ABS($F20-$G20)&gt;=PrSettings!$M$7,(ABS($F20-$G20-HM20+HN20)&lt;=1)*1,IF(AND(HP20,$F20=$G20,$F20&gt;=PrSettings!$M$6),(ABS(HM20-$F20)&lt;=1)*1,IF(AND(HP20,$F20+$G20&gt;=PrSettings!$M$8),(ABS(HM20-$F20)+ABS(HN20-$G20)&lt;=1)*1,""))),"")</f>
        <v/>
      </c>
      <c r="HT20" s="617"/>
      <c r="HV20" s="605">
        <f t="shared" si="17"/>
        <v>15</v>
      </c>
      <c r="HW20" s="646" t="str">
        <f>GrpC!$B$4</f>
        <v>Dänemark</v>
      </c>
      <c r="HX20" s="606">
        <f t="shared" ref="HX20:HX25" si="233">$D20</f>
        <v>17</v>
      </c>
      <c r="HY20" s="646" t="str">
        <f>GrpC!$D$4</f>
        <v>Schweden</v>
      </c>
      <c r="HZ20" s="643"/>
      <c r="IA20" s="643"/>
      <c r="IB20" s="614"/>
      <c r="IC20" s="606" t="str">
        <f t="shared" ref="IC20:IC25" si="234">IF(($F20&lt;&gt;"")*($G20&lt;&gt;"")*(HZ20&lt;&gt;"")*(IA20&lt;&gt;""),($F20&gt;$G20)*(HZ20&gt;IA20)+($F20=$G20)*(HZ20=IA20)+($F20&lt;$G20)*(HZ20&lt;IA20),"")</f>
        <v/>
      </c>
      <c r="ID20" s="606" t="str">
        <f>IF((IC20&lt;&gt;""),IF(OR($F20&lt;&gt;$G20,PrSettings!$M$4="●"),(($F20-$G20)=(HZ20-IA20))*1,0),"")</f>
        <v/>
      </c>
      <c r="IE20" s="606" t="str">
        <f t="shared" ref="IE20:IE25" si="235">IF((IC20&lt;&gt;""),($F20=HZ20)*($G20=IA20),"")</f>
        <v/>
      </c>
      <c r="IF20" s="606" t="str">
        <f>IF(IC20&lt;&gt;"",IF(ABS($F20-$G20)&gt;=PrSettings!$M$7,(ABS($F20-$G20-HZ20+IA20)&lt;=1)*1,IF(AND(IC20,$F20=$G20,$F20&gt;=PrSettings!$M$6),(ABS(HZ20-$F20)&lt;=1)*1,IF(AND(IC20,$F20+$G20&gt;=PrSettings!$M$8),(ABS(HZ20-$F20)+ABS(IA20-$G20)&lt;=1)*1,""))),"")</f>
        <v/>
      </c>
      <c r="IG20" s="617"/>
      <c r="II20" s="605">
        <f t="shared" si="18"/>
        <v>15</v>
      </c>
      <c r="IJ20" s="646" t="str">
        <f>GrpC!$B$4</f>
        <v>Dänemark</v>
      </c>
      <c r="IK20" s="606">
        <f t="shared" ref="IK20:IK25" si="236">$D20</f>
        <v>17</v>
      </c>
      <c r="IL20" s="646" t="str">
        <f>GrpC!$D$4</f>
        <v>Schweden</v>
      </c>
      <c r="IM20" s="643"/>
      <c r="IN20" s="643"/>
      <c r="IO20" s="614"/>
      <c r="IP20" s="606" t="str">
        <f t="shared" ref="IP20:IP25" si="237">IF(($F20&lt;&gt;"")*($G20&lt;&gt;"")*(IM20&lt;&gt;"")*(IN20&lt;&gt;""),($F20&gt;$G20)*(IM20&gt;IN20)+($F20=$G20)*(IM20=IN20)+($F20&lt;$G20)*(IM20&lt;IN20),"")</f>
        <v/>
      </c>
      <c r="IQ20" s="606" t="str">
        <f>IF((IP20&lt;&gt;""),IF(OR($F20&lt;&gt;$G20,PrSettings!$M$4="●"),(($F20-$G20)=(IM20-IN20))*1,0),"")</f>
        <v/>
      </c>
      <c r="IR20" s="606" t="str">
        <f t="shared" ref="IR20:IR25" si="238">IF((IP20&lt;&gt;""),($F20=IM20)*($G20=IN20),"")</f>
        <v/>
      </c>
      <c r="IS20" s="606" t="str">
        <f>IF(IP20&lt;&gt;"",IF(ABS($F20-$G20)&gt;=PrSettings!$M$7,(ABS($F20-$G20-IM20+IN20)&lt;=1)*1,IF(AND(IP20,$F20=$G20,$F20&gt;=PrSettings!$M$6),(ABS(IM20-$F20)&lt;=1)*1,IF(AND(IP20,$F20+$G20&gt;=PrSettings!$M$8),(ABS(IM20-$F20)+ABS(IN20-$G20)&lt;=1)*1,""))),"")</f>
        <v/>
      </c>
      <c r="IT20" s="617"/>
      <c r="IV20" s="605">
        <f t="shared" si="19"/>
        <v>15</v>
      </c>
      <c r="IW20" s="646" t="str">
        <f>GrpC!$B$4</f>
        <v>Dänemark</v>
      </c>
      <c r="IX20" s="606">
        <f t="shared" ref="IX20:IX25" si="239">$D20</f>
        <v>17</v>
      </c>
      <c r="IY20" s="646" t="str">
        <f>GrpC!$D$4</f>
        <v>Schweden</v>
      </c>
      <c r="IZ20" s="643"/>
      <c r="JA20" s="643"/>
      <c r="JB20" s="614"/>
      <c r="JC20" s="606" t="str">
        <f t="shared" ref="JC20:JC25" si="240">IF(($F20&lt;&gt;"")*($G20&lt;&gt;"")*(IZ20&lt;&gt;"")*(JA20&lt;&gt;""),($F20&gt;$G20)*(IZ20&gt;JA20)+($F20=$G20)*(IZ20=JA20)+($F20&lt;$G20)*(IZ20&lt;JA20),"")</f>
        <v/>
      </c>
      <c r="JD20" s="606" t="str">
        <f>IF((JC20&lt;&gt;""),IF(OR($F20&lt;&gt;$G20,PrSettings!$M$4="●"),(($F20-$G20)=(IZ20-JA20))*1,0),"")</f>
        <v/>
      </c>
      <c r="JE20" s="606" t="str">
        <f t="shared" ref="JE20:JE25" si="241">IF((JC20&lt;&gt;""),($F20=IZ20)*($G20=JA20),"")</f>
        <v/>
      </c>
      <c r="JF20" s="606" t="str">
        <f>IF(JC20&lt;&gt;"",IF(ABS($F20-$G20)&gt;=PrSettings!$M$7,(ABS($F20-$G20-IZ20+JA20)&lt;=1)*1,IF(AND(JC20,$F20=$G20,$F20&gt;=PrSettings!$M$6),(ABS(IZ20-$F20)&lt;=1)*1,IF(AND(JC20,$F20+$G20&gt;=PrSettings!$M$8),(ABS(IZ20-$F20)+ABS(JA20-$G20)&lt;=1)*1,""))),"")</f>
        <v/>
      </c>
      <c r="JG20" s="617"/>
      <c r="JI20" s="605">
        <f t="shared" si="20"/>
        <v>15</v>
      </c>
      <c r="JJ20" s="646" t="str">
        <f>GrpC!$B$4</f>
        <v>Dänemark</v>
      </c>
      <c r="JK20" s="606">
        <f t="shared" ref="JK20:JK25" si="242">$D20</f>
        <v>17</v>
      </c>
      <c r="JL20" s="646" t="str">
        <f>GrpC!$D$4</f>
        <v>Schweden</v>
      </c>
      <c r="JM20" s="643"/>
      <c r="JN20" s="643"/>
      <c r="JO20" s="614"/>
      <c r="JP20" s="606" t="str">
        <f t="shared" ref="JP20:JP25" si="243">IF(($F20&lt;&gt;"")*($G20&lt;&gt;"")*(JM20&lt;&gt;"")*(JN20&lt;&gt;""),($F20&gt;$G20)*(JM20&gt;JN20)+($F20=$G20)*(JM20=JN20)+($F20&lt;$G20)*(JM20&lt;JN20),"")</f>
        <v/>
      </c>
      <c r="JQ20" s="606" t="str">
        <f>IF((JP20&lt;&gt;""),IF(OR($F20&lt;&gt;$G20,PrSettings!$M$4="●"),(($F20-$G20)=(JM20-JN20))*1,0),"")</f>
        <v/>
      </c>
      <c r="JR20" s="606" t="str">
        <f t="shared" ref="JR20:JR25" si="244">IF((JP20&lt;&gt;""),($F20=JM20)*($G20=JN20),"")</f>
        <v/>
      </c>
      <c r="JS20" s="606" t="str">
        <f>IF(JP20&lt;&gt;"",IF(ABS($F20-$G20)&gt;=PrSettings!$M$7,(ABS($F20-$G20-JM20+JN20)&lt;=1)*1,IF(AND(JP20,$F20=$G20,$F20&gt;=PrSettings!$M$6),(ABS(JM20-$F20)&lt;=1)*1,IF(AND(JP20,$F20+$G20&gt;=PrSettings!$M$8),(ABS(JM20-$F20)+ABS(JN20-$G20)&lt;=1)*1,""))),"")</f>
        <v/>
      </c>
      <c r="JT20" s="617"/>
      <c r="JV20" s="605">
        <f t="shared" si="21"/>
        <v>15</v>
      </c>
      <c r="JW20" s="646" t="str">
        <f>GrpC!$B$4</f>
        <v>Dänemark</v>
      </c>
      <c r="JX20" s="606">
        <f t="shared" ref="JX20:JX25" si="245">$D20</f>
        <v>17</v>
      </c>
      <c r="JY20" s="646" t="str">
        <f>GrpC!$D$4</f>
        <v>Schweden</v>
      </c>
      <c r="JZ20" s="643"/>
      <c r="KA20" s="643"/>
      <c r="KB20" s="614"/>
      <c r="KC20" s="606" t="str">
        <f t="shared" ref="KC20:KC25" si="246">IF(($F20&lt;&gt;"")*($G20&lt;&gt;"")*(JZ20&lt;&gt;"")*(KA20&lt;&gt;""),($F20&gt;$G20)*(JZ20&gt;KA20)+($F20=$G20)*(JZ20=KA20)+($F20&lt;$G20)*(JZ20&lt;KA20),"")</f>
        <v/>
      </c>
      <c r="KD20" s="606" t="str">
        <f>IF((KC20&lt;&gt;""),IF(OR($F20&lt;&gt;$G20,PrSettings!$M$4="●"),(($F20-$G20)=(JZ20-KA20))*1,0),"")</f>
        <v/>
      </c>
      <c r="KE20" s="606" t="str">
        <f t="shared" ref="KE20:KE25" si="247">IF((KC20&lt;&gt;""),($F20=JZ20)*($G20=KA20),"")</f>
        <v/>
      </c>
      <c r="KF20" s="606" t="str">
        <f>IF(KC20&lt;&gt;"",IF(ABS($F20-$G20)&gt;=PrSettings!$M$7,(ABS($F20-$G20-JZ20+KA20)&lt;=1)*1,IF(AND(KC20,$F20=$G20,$F20&gt;=PrSettings!$M$6),(ABS(JZ20-$F20)&lt;=1)*1,IF(AND(KC20,$F20+$G20&gt;=PrSettings!$M$8),(ABS(JZ20-$F20)+ABS(KA20-$G20)&lt;=1)*1,""))),"")</f>
        <v/>
      </c>
      <c r="KG20" s="617"/>
      <c r="KI20" s="605">
        <f t="shared" si="22"/>
        <v>15</v>
      </c>
      <c r="KJ20" s="646" t="str">
        <f>GrpC!$B$4</f>
        <v>Dänemark</v>
      </c>
      <c r="KK20" s="606">
        <f t="shared" ref="KK20:KK25" si="248">$D20</f>
        <v>17</v>
      </c>
      <c r="KL20" s="646" t="str">
        <f>GrpC!$D$4</f>
        <v>Schweden</v>
      </c>
      <c r="KM20" s="643"/>
      <c r="KN20" s="643"/>
      <c r="KO20" s="614"/>
      <c r="KP20" s="606" t="str">
        <f t="shared" ref="KP20:KP25" si="249">IF(($F20&lt;&gt;"")*($G20&lt;&gt;"")*(KM20&lt;&gt;"")*(KN20&lt;&gt;""),($F20&gt;$G20)*(KM20&gt;KN20)+($F20=$G20)*(KM20=KN20)+($F20&lt;$G20)*(KM20&lt;KN20),"")</f>
        <v/>
      </c>
      <c r="KQ20" s="606" t="str">
        <f>IF((KP20&lt;&gt;""),IF(OR($F20&lt;&gt;$G20,PrSettings!$M$4="●"),(($F20-$G20)=(KM20-KN20))*1,0),"")</f>
        <v/>
      </c>
      <c r="KR20" s="606" t="str">
        <f t="shared" ref="KR20:KR25" si="250">IF((KP20&lt;&gt;""),($F20=KM20)*($G20=KN20),"")</f>
        <v/>
      </c>
      <c r="KS20" s="606" t="str">
        <f>IF(KP20&lt;&gt;"",IF(ABS($F20-$G20)&gt;=PrSettings!$M$7,(ABS($F20-$G20-KM20+KN20)&lt;=1)*1,IF(AND(KP20,$F20=$G20,$F20&gt;=PrSettings!$M$6),(ABS(KM20-$F20)&lt;=1)*1,IF(AND(KP20,$F20+$G20&gt;=PrSettings!$M$8),(ABS(KM20-$F20)+ABS(KN20-$G20)&lt;=1)*1,""))),"")</f>
        <v/>
      </c>
      <c r="KT20" s="617"/>
      <c r="KV20" s="605">
        <f t="shared" si="23"/>
        <v>15</v>
      </c>
      <c r="KW20" s="646" t="str">
        <f>GrpC!$B$4</f>
        <v>Dänemark</v>
      </c>
      <c r="KX20" s="606">
        <f t="shared" ref="KX20:KX25" si="251">$D20</f>
        <v>17</v>
      </c>
      <c r="KY20" s="646" t="str">
        <f>GrpC!$D$4</f>
        <v>Schweden</v>
      </c>
      <c r="KZ20" s="643"/>
      <c r="LA20" s="643"/>
      <c r="LB20" s="614"/>
      <c r="LC20" s="606" t="str">
        <f t="shared" ref="LC20:LC25" si="252">IF(($F20&lt;&gt;"")*($G20&lt;&gt;"")*(KZ20&lt;&gt;"")*(LA20&lt;&gt;""),($F20&gt;$G20)*(KZ20&gt;LA20)+($F20=$G20)*(KZ20=LA20)+($F20&lt;$G20)*(KZ20&lt;LA20),"")</f>
        <v/>
      </c>
      <c r="LD20" s="606" t="str">
        <f>IF((LC20&lt;&gt;""),IF(OR($F20&lt;&gt;$G20,PrSettings!$M$4="●"),(($F20-$G20)=(KZ20-LA20))*1,0),"")</f>
        <v/>
      </c>
      <c r="LE20" s="606" t="str">
        <f t="shared" ref="LE20:LE25" si="253">IF((LC20&lt;&gt;""),($F20=KZ20)*($G20=LA20),"")</f>
        <v/>
      </c>
      <c r="LF20" s="606" t="str">
        <f>IF(LC20&lt;&gt;"",IF(ABS($F20-$G20)&gt;=PrSettings!$M$7,(ABS($F20-$G20-KZ20+LA20)&lt;=1)*1,IF(AND(LC20,$F20=$G20,$F20&gt;=PrSettings!$M$6),(ABS(KZ20-$F20)&lt;=1)*1,IF(AND(LC20,$F20+$G20&gt;=PrSettings!$M$8),(ABS(KZ20-$F20)+ABS(LA20-$G20)&lt;=1)*1,""))),"")</f>
        <v/>
      </c>
      <c r="LG20" s="617"/>
      <c r="LI20" s="605">
        <f t="shared" si="24"/>
        <v>15</v>
      </c>
      <c r="LJ20" s="646" t="str">
        <f>GrpC!$B$4</f>
        <v>Dänemark</v>
      </c>
      <c r="LK20" s="606">
        <f t="shared" ref="LK20:LK25" si="254">$D20</f>
        <v>17</v>
      </c>
      <c r="LL20" s="646" t="str">
        <f>GrpC!$D$4</f>
        <v>Schweden</v>
      </c>
      <c r="LM20" s="643"/>
      <c r="LN20" s="643"/>
      <c r="LO20" s="614"/>
      <c r="LP20" s="606" t="str">
        <f t="shared" ref="LP20:LP25" si="255">IF(($F20&lt;&gt;"")*($G20&lt;&gt;"")*(LM20&lt;&gt;"")*(LN20&lt;&gt;""),($F20&gt;$G20)*(LM20&gt;LN20)+($F20=$G20)*(LM20=LN20)+($F20&lt;$G20)*(LM20&lt;LN20),"")</f>
        <v/>
      </c>
      <c r="LQ20" s="606" t="str">
        <f>IF((LP20&lt;&gt;""),IF(OR($F20&lt;&gt;$G20,PrSettings!$M$4="●"),(($F20-$G20)=(LM20-LN20))*1,0),"")</f>
        <v/>
      </c>
      <c r="LR20" s="606" t="str">
        <f t="shared" ref="LR20:LR25" si="256">IF((LP20&lt;&gt;""),($F20=LM20)*($G20=LN20),"")</f>
        <v/>
      </c>
      <c r="LS20" s="606" t="str">
        <f>IF(LP20&lt;&gt;"",IF(ABS($F20-$G20)&gt;=PrSettings!$M$7,(ABS($F20-$G20-LM20+LN20)&lt;=1)*1,IF(AND(LP20,$F20=$G20,$F20&gt;=PrSettings!$M$6),(ABS(LM20-$F20)&lt;=1)*1,IF(AND(LP20,$F20+$G20&gt;=PrSettings!$M$8),(ABS(LM20-$F20)+ABS(LN20-$G20)&lt;=1)*1,""))),"")</f>
        <v/>
      </c>
      <c r="LT20" s="617"/>
      <c r="LV20" s="605">
        <f t="shared" si="25"/>
        <v>15</v>
      </c>
      <c r="LW20" s="646" t="str">
        <f>GrpC!$B$4</f>
        <v>Dänemark</v>
      </c>
      <c r="LX20" s="606">
        <f t="shared" ref="LX20:LX25" si="257">$D20</f>
        <v>17</v>
      </c>
      <c r="LY20" s="646" t="str">
        <f>GrpC!$D$4</f>
        <v>Schweden</v>
      </c>
      <c r="LZ20" s="643"/>
      <c r="MA20" s="643"/>
      <c r="MB20" s="614"/>
      <c r="MC20" s="606" t="str">
        <f t="shared" ref="MC20:MC25" si="258">IF(($F20&lt;&gt;"")*($G20&lt;&gt;"")*(LZ20&lt;&gt;"")*(MA20&lt;&gt;""),($F20&gt;$G20)*(LZ20&gt;MA20)+($F20=$G20)*(LZ20=MA20)+($F20&lt;$G20)*(LZ20&lt;MA20),"")</f>
        <v/>
      </c>
      <c r="MD20" s="606" t="str">
        <f>IF((MC20&lt;&gt;""),IF(OR($F20&lt;&gt;$G20,PrSettings!$M$4="●"),(($F20-$G20)=(LZ20-MA20))*1,0),"")</f>
        <v/>
      </c>
      <c r="ME20" s="606" t="str">
        <f t="shared" ref="ME20:ME25" si="259">IF((MC20&lt;&gt;""),($F20=LZ20)*($G20=MA20),"")</f>
        <v/>
      </c>
      <c r="MF20" s="606" t="str">
        <f>IF(MC20&lt;&gt;"",IF(ABS($F20-$G20)&gt;=PrSettings!$M$7,(ABS($F20-$G20-LZ20+MA20)&lt;=1)*1,IF(AND(MC20,$F20=$G20,$F20&gt;=PrSettings!$M$6),(ABS(LZ20-$F20)&lt;=1)*1,IF(AND(MC20,$F20+$G20&gt;=PrSettings!$M$8),(ABS(LZ20-$F20)+ABS(MA20-$G20)&lt;=1)*1,""))),"")</f>
        <v/>
      </c>
      <c r="MG20" s="617"/>
    </row>
    <row r="21" spans="2:345" x14ac:dyDescent="0.25">
      <c r="B21" s="605">
        <f>INDEX(Groups!$C$7:$C$25,MATCH(C21,Groups!$D$7:$D$25,0))</f>
        <v>4</v>
      </c>
      <c r="C21" s="646" t="str">
        <f>GrpC!$B$5</f>
        <v>Deutschland</v>
      </c>
      <c r="D21" s="606">
        <f>INDEX(Groups!$C$7:$C$25,MATCH(E21,Groups!$D$7:$D$25,0))</f>
        <v>8</v>
      </c>
      <c r="E21" s="646" t="str">
        <f>GrpC!$D$5</f>
        <v>Polen</v>
      </c>
      <c r="F21" s="649">
        <f>GrpC!$E$5</f>
        <v>2</v>
      </c>
      <c r="G21" s="650">
        <f>GrpC!$G$5</f>
        <v>0</v>
      </c>
      <c r="I21" s="605">
        <f t="shared" si="0"/>
        <v>4</v>
      </c>
      <c r="J21" s="646" t="str">
        <f>GrpC!$B$5</f>
        <v>Deutschland</v>
      </c>
      <c r="K21" s="606">
        <f t="shared" si="182"/>
        <v>8</v>
      </c>
      <c r="L21" s="646" t="str">
        <f>GrpC!$D$5</f>
        <v>Polen</v>
      </c>
      <c r="M21" s="643"/>
      <c r="N21" s="643"/>
      <c r="O21" s="615"/>
      <c r="P21" s="606" t="str">
        <f t="shared" si="183"/>
        <v/>
      </c>
      <c r="Q21" s="606" t="str">
        <f>IF((P21&lt;&gt;""),IF(OR($F21&lt;&gt;$G21,PrSettings!$M$4="●"),(($F21-$G21)=(M21-N21))*1,0),"")</f>
        <v/>
      </c>
      <c r="R21" s="606" t="str">
        <f t="shared" si="184"/>
        <v/>
      </c>
      <c r="S21" s="606" t="str">
        <f>IF(P21&lt;&gt;"",IF(ABS($F21-$G21)&gt;=PrSettings!$M$7,(ABS($F21-$G21-M21+N21)&lt;=1)*1,IF(AND(P21,$F21=$G21,$F21&gt;=PrSettings!$M$6),(ABS(M21-$F21)&lt;=1)*1,IF(AND(P21,$F21+$G21&gt;=PrSettings!$M$8),(ABS(M21-$F21)+ABS(N21-$G21)&lt;=1)*1,""))),"")</f>
        <v/>
      </c>
      <c r="T21" s="618"/>
      <c r="V21" s="605">
        <f t="shared" si="1"/>
        <v>4</v>
      </c>
      <c r="W21" s="646" t="str">
        <f>GrpC!$B$5</f>
        <v>Deutschland</v>
      </c>
      <c r="X21" s="606">
        <f t="shared" si="185"/>
        <v>8</v>
      </c>
      <c r="Y21" s="646" t="str">
        <f>GrpC!$D$5</f>
        <v>Polen</v>
      </c>
      <c r="Z21" s="643"/>
      <c r="AA21" s="643"/>
      <c r="AB21" s="615"/>
      <c r="AC21" s="606" t="str">
        <f t="shared" si="186"/>
        <v/>
      </c>
      <c r="AD21" s="606" t="str">
        <f>IF((AC21&lt;&gt;""),IF(OR($F21&lt;&gt;$G21,PrSettings!$M$4="●"),(($F21-$G21)=(Z21-AA21))*1,0),"")</f>
        <v/>
      </c>
      <c r="AE21" s="606" t="str">
        <f t="shared" si="187"/>
        <v/>
      </c>
      <c r="AF21" s="606" t="str">
        <f>IF(AC21&lt;&gt;"",IF(ABS($F21-$G21)&gt;=PrSettings!$M$7,(ABS($F21-$G21-Z21+AA21)&lt;=1)*1,IF(AND(AC21,$F21=$G21,$F21&gt;=PrSettings!$M$6),(ABS(Z21-$F21)&lt;=1)*1,IF(AND(AC21,$F21+$G21&gt;=PrSettings!$M$8),(ABS(Z21-$F21)+ABS(AA21-$G21)&lt;=1)*1,""))),"")</f>
        <v/>
      </c>
      <c r="AG21" s="618"/>
      <c r="AI21" s="605">
        <f t="shared" si="2"/>
        <v>4</v>
      </c>
      <c r="AJ21" s="646" t="str">
        <f>GrpC!$B$5</f>
        <v>Deutschland</v>
      </c>
      <c r="AK21" s="606">
        <f t="shared" si="188"/>
        <v>8</v>
      </c>
      <c r="AL21" s="646" t="str">
        <f>GrpC!$D$5</f>
        <v>Polen</v>
      </c>
      <c r="AM21" s="643"/>
      <c r="AN21" s="643"/>
      <c r="AO21" s="615"/>
      <c r="AP21" s="606" t="str">
        <f t="shared" si="189"/>
        <v/>
      </c>
      <c r="AQ21" s="606" t="str">
        <f>IF((AP21&lt;&gt;""),IF(OR($F21&lt;&gt;$G21,PrSettings!$M$4="●"),(($F21-$G21)=(AM21-AN21))*1,0),"")</f>
        <v/>
      </c>
      <c r="AR21" s="606" t="str">
        <f t="shared" si="190"/>
        <v/>
      </c>
      <c r="AS21" s="606" t="str">
        <f>IF(AP21&lt;&gt;"",IF(ABS($F21-$G21)&gt;=PrSettings!$M$7,(ABS($F21-$G21-AM21+AN21)&lt;=1)*1,IF(AND(AP21,$F21=$G21,$F21&gt;=PrSettings!$M$6),(ABS(AM21-$F21)&lt;=1)*1,IF(AND(AP21,$F21+$G21&gt;=PrSettings!$M$8),(ABS(AM21-$F21)+ABS(AN21-$G21)&lt;=1)*1,""))),"")</f>
        <v/>
      </c>
      <c r="AT21" s="618"/>
      <c r="AV21" s="605">
        <f t="shared" si="3"/>
        <v>4</v>
      </c>
      <c r="AW21" s="646" t="str">
        <f>GrpC!$B$5</f>
        <v>Deutschland</v>
      </c>
      <c r="AX21" s="606">
        <f t="shared" si="191"/>
        <v>8</v>
      </c>
      <c r="AY21" s="646" t="str">
        <f>GrpC!$D$5</f>
        <v>Polen</v>
      </c>
      <c r="AZ21" s="643"/>
      <c r="BA21" s="643"/>
      <c r="BB21" s="615"/>
      <c r="BC21" s="606" t="str">
        <f t="shared" si="192"/>
        <v/>
      </c>
      <c r="BD21" s="606" t="str">
        <f>IF((BC21&lt;&gt;""),IF(OR($F21&lt;&gt;$G21,PrSettings!$M$4="●"),(($F21-$G21)=(AZ21-BA21))*1,0),"")</f>
        <v/>
      </c>
      <c r="BE21" s="606" t="str">
        <f t="shared" si="193"/>
        <v/>
      </c>
      <c r="BF21" s="606" t="str">
        <f>IF(BC21&lt;&gt;"",IF(ABS($F21-$G21)&gt;=PrSettings!$M$7,(ABS($F21-$G21-AZ21+BA21)&lt;=1)*1,IF(AND(BC21,$F21=$G21,$F21&gt;=PrSettings!$M$6),(ABS(AZ21-$F21)&lt;=1)*1,IF(AND(BC21,$F21+$G21&gt;=PrSettings!$M$8),(ABS(AZ21-$F21)+ABS(BA21-$G21)&lt;=1)*1,""))),"")</f>
        <v/>
      </c>
      <c r="BG21" s="618"/>
      <c r="BI21" s="605">
        <f t="shared" si="4"/>
        <v>4</v>
      </c>
      <c r="BJ21" s="646" t="str">
        <f>GrpC!$B$5</f>
        <v>Deutschland</v>
      </c>
      <c r="BK21" s="606">
        <f t="shared" si="194"/>
        <v>8</v>
      </c>
      <c r="BL21" s="646" t="str">
        <f>GrpC!$D$5</f>
        <v>Polen</v>
      </c>
      <c r="BM21" s="643"/>
      <c r="BN21" s="643"/>
      <c r="BO21" s="615"/>
      <c r="BP21" s="606" t="str">
        <f t="shared" si="195"/>
        <v/>
      </c>
      <c r="BQ21" s="606" t="str">
        <f>IF((BP21&lt;&gt;""),IF(OR($F21&lt;&gt;$G21,PrSettings!$M$4="●"),(($F21-$G21)=(BM21-BN21))*1,0),"")</f>
        <v/>
      </c>
      <c r="BR21" s="606" t="str">
        <f t="shared" si="196"/>
        <v/>
      </c>
      <c r="BS21" s="606" t="str">
        <f>IF(BP21&lt;&gt;"",IF(ABS($F21-$G21)&gt;=PrSettings!$M$7,(ABS($F21-$G21-BM21+BN21)&lt;=1)*1,IF(AND(BP21,$F21=$G21,$F21&gt;=PrSettings!$M$6),(ABS(BM21-$F21)&lt;=1)*1,IF(AND(BP21,$F21+$G21&gt;=PrSettings!$M$8),(ABS(BM21-$F21)+ABS(BN21-$G21)&lt;=1)*1,""))),"")</f>
        <v/>
      </c>
      <c r="BT21" s="618"/>
      <c r="BV21" s="605">
        <f t="shared" si="5"/>
        <v>4</v>
      </c>
      <c r="BW21" s="646" t="str">
        <f>GrpC!$B$5</f>
        <v>Deutschland</v>
      </c>
      <c r="BX21" s="606">
        <f t="shared" si="197"/>
        <v>8</v>
      </c>
      <c r="BY21" s="646" t="str">
        <f>GrpC!$D$5</f>
        <v>Polen</v>
      </c>
      <c r="BZ21" s="643"/>
      <c r="CA21" s="643"/>
      <c r="CB21" s="615"/>
      <c r="CC21" s="606" t="str">
        <f t="shared" si="198"/>
        <v/>
      </c>
      <c r="CD21" s="606" t="str">
        <f>IF((CC21&lt;&gt;""),IF(OR($F21&lt;&gt;$G21,PrSettings!$M$4="●"),(($F21-$G21)=(BZ21-CA21))*1,0),"")</f>
        <v/>
      </c>
      <c r="CE21" s="606" t="str">
        <f t="shared" si="199"/>
        <v/>
      </c>
      <c r="CF21" s="606" t="str">
        <f>IF(CC21&lt;&gt;"",IF(ABS($F21-$G21)&gt;=PrSettings!$M$7,(ABS($F21-$G21-BZ21+CA21)&lt;=1)*1,IF(AND(CC21,$F21=$G21,$F21&gt;=PrSettings!$M$6),(ABS(BZ21-$F21)&lt;=1)*1,IF(AND(CC21,$F21+$G21&gt;=PrSettings!$M$8),(ABS(BZ21-$F21)+ABS(CA21-$G21)&lt;=1)*1,""))),"")</f>
        <v/>
      </c>
      <c r="CG21" s="618"/>
      <c r="CI21" s="605">
        <f t="shared" si="6"/>
        <v>4</v>
      </c>
      <c r="CJ21" s="646" t="str">
        <f>GrpC!$B$5</f>
        <v>Deutschland</v>
      </c>
      <c r="CK21" s="606">
        <f t="shared" si="200"/>
        <v>8</v>
      </c>
      <c r="CL21" s="646" t="str">
        <f>GrpC!$D$5</f>
        <v>Polen</v>
      </c>
      <c r="CM21" s="643"/>
      <c r="CN21" s="643"/>
      <c r="CO21" s="615"/>
      <c r="CP21" s="606" t="str">
        <f t="shared" si="201"/>
        <v/>
      </c>
      <c r="CQ21" s="606" t="str">
        <f>IF((CP21&lt;&gt;""),IF(OR($F21&lt;&gt;$G21,PrSettings!$M$4="●"),(($F21-$G21)=(CM21-CN21))*1,0),"")</f>
        <v/>
      </c>
      <c r="CR21" s="606" t="str">
        <f t="shared" si="202"/>
        <v/>
      </c>
      <c r="CS21" s="606" t="str">
        <f>IF(CP21&lt;&gt;"",IF(ABS($F21-$G21)&gt;=PrSettings!$M$7,(ABS($F21-$G21-CM21+CN21)&lt;=1)*1,IF(AND(CP21,$F21=$G21,$F21&gt;=PrSettings!$M$6),(ABS(CM21-$F21)&lt;=1)*1,IF(AND(CP21,$F21+$G21&gt;=PrSettings!$M$8),(ABS(CM21-$F21)+ABS(CN21-$G21)&lt;=1)*1,""))),"")</f>
        <v/>
      </c>
      <c r="CT21" s="618"/>
      <c r="CV21" s="605">
        <f t="shared" si="7"/>
        <v>4</v>
      </c>
      <c r="CW21" s="646" t="str">
        <f>GrpC!$B$5</f>
        <v>Deutschland</v>
      </c>
      <c r="CX21" s="606">
        <f t="shared" si="203"/>
        <v>8</v>
      </c>
      <c r="CY21" s="646" t="str">
        <f>GrpC!$D$5</f>
        <v>Polen</v>
      </c>
      <c r="CZ21" s="643"/>
      <c r="DA21" s="643"/>
      <c r="DB21" s="615"/>
      <c r="DC21" s="606" t="str">
        <f t="shared" si="204"/>
        <v/>
      </c>
      <c r="DD21" s="606" t="str">
        <f>IF((DC21&lt;&gt;""),IF(OR($F21&lt;&gt;$G21,PrSettings!$M$4="●"),(($F21-$G21)=(CZ21-DA21))*1,0),"")</f>
        <v/>
      </c>
      <c r="DE21" s="606" t="str">
        <f t="shared" si="205"/>
        <v/>
      </c>
      <c r="DF21" s="606" t="str">
        <f>IF(DC21&lt;&gt;"",IF(ABS($F21-$G21)&gt;=PrSettings!$M$7,(ABS($F21-$G21-CZ21+DA21)&lt;=1)*1,IF(AND(DC21,$F21=$G21,$F21&gt;=PrSettings!$M$6),(ABS(CZ21-$F21)&lt;=1)*1,IF(AND(DC21,$F21+$G21&gt;=PrSettings!$M$8),(ABS(CZ21-$F21)+ABS(DA21-$G21)&lt;=1)*1,""))),"")</f>
        <v/>
      </c>
      <c r="DG21" s="618"/>
      <c r="DI21" s="605">
        <f t="shared" si="8"/>
        <v>4</v>
      </c>
      <c r="DJ21" s="646" t="str">
        <f>GrpC!$B$5</f>
        <v>Deutschland</v>
      </c>
      <c r="DK21" s="606">
        <f t="shared" si="206"/>
        <v>8</v>
      </c>
      <c r="DL21" s="646" t="str">
        <f>GrpC!$D$5</f>
        <v>Polen</v>
      </c>
      <c r="DM21" s="643"/>
      <c r="DN21" s="643"/>
      <c r="DO21" s="615"/>
      <c r="DP21" s="606" t="str">
        <f t="shared" si="207"/>
        <v/>
      </c>
      <c r="DQ21" s="606" t="str">
        <f>IF((DP21&lt;&gt;""),IF(OR($F21&lt;&gt;$G21,PrSettings!$M$4="●"),(($F21-$G21)=(DM21-DN21))*1,0),"")</f>
        <v/>
      </c>
      <c r="DR21" s="606" t="str">
        <f t="shared" si="208"/>
        <v/>
      </c>
      <c r="DS21" s="606" t="str">
        <f>IF(DP21&lt;&gt;"",IF(ABS($F21-$G21)&gt;=PrSettings!$M$7,(ABS($F21-$G21-DM21+DN21)&lt;=1)*1,IF(AND(DP21,$F21=$G21,$F21&gt;=PrSettings!$M$6),(ABS(DM21-$F21)&lt;=1)*1,IF(AND(DP21,$F21+$G21&gt;=PrSettings!$M$8),(ABS(DM21-$F21)+ABS(DN21-$G21)&lt;=1)*1,""))),"")</f>
        <v/>
      </c>
      <c r="DT21" s="618"/>
      <c r="DV21" s="605">
        <f t="shared" si="9"/>
        <v>4</v>
      </c>
      <c r="DW21" s="646" t="str">
        <f>GrpC!$B$5</f>
        <v>Deutschland</v>
      </c>
      <c r="DX21" s="606">
        <f t="shared" si="209"/>
        <v>8</v>
      </c>
      <c r="DY21" s="646" t="str">
        <f>GrpC!$D$5</f>
        <v>Polen</v>
      </c>
      <c r="DZ21" s="643"/>
      <c r="EA21" s="643"/>
      <c r="EB21" s="615"/>
      <c r="EC21" s="606" t="str">
        <f t="shared" si="210"/>
        <v/>
      </c>
      <c r="ED21" s="606" t="str">
        <f>IF((EC21&lt;&gt;""),IF(OR($F21&lt;&gt;$G21,PrSettings!$M$4="●"),(($F21-$G21)=(DZ21-EA21))*1,0),"")</f>
        <v/>
      </c>
      <c r="EE21" s="606" t="str">
        <f t="shared" si="211"/>
        <v/>
      </c>
      <c r="EF21" s="606" t="str">
        <f>IF(EC21&lt;&gt;"",IF(ABS($F21-$G21)&gt;=PrSettings!$M$7,(ABS($F21-$G21-DZ21+EA21)&lt;=1)*1,IF(AND(EC21,$F21=$G21,$F21&gt;=PrSettings!$M$6),(ABS(DZ21-$F21)&lt;=1)*1,IF(AND(EC21,$F21+$G21&gt;=PrSettings!$M$8),(ABS(DZ21-$F21)+ABS(EA21-$G21)&lt;=1)*1,""))),"")</f>
        <v/>
      </c>
      <c r="EG21" s="618"/>
      <c r="EI21" s="605">
        <f t="shared" si="10"/>
        <v>4</v>
      </c>
      <c r="EJ21" s="646" t="str">
        <f>GrpC!$B$5</f>
        <v>Deutschland</v>
      </c>
      <c r="EK21" s="606">
        <f t="shared" si="212"/>
        <v>8</v>
      </c>
      <c r="EL21" s="646" t="str">
        <f>GrpC!$D$5</f>
        <v>Polen</v>
      </c>
      <c r="EM21" s="643"/>
      <c r="EN21" s="643"/>
      <c r="EO21" s="615"/>
      <c r="EP21" s="606" t="str">
        <f t="shared" si="213"/>
        <v/>
      </c>
      <c r="EQ21" s="606" t="str">
        <f>IF((EP21&lt;&gt;""),IF(OR($F21&lt;&gt;$G21,PrSettings!$M$4="●"),(($F21-$G21)=(EM21-EN21))*1,0),"")</f>
        <v/>
      </c>
      <c r="ER21" s="606" t="str">
        <f t="shared" si="214"/>
        <v/>
      </c>
      <c r="ES21" s="606" t="str">
        <f>IF(EP21&lt;&gt;"",IF(ABS($F21-$G21)&gt;=PrSettings!$M$7,(ABS($F21-$G21-EM21+EN21)&lt;=1)*1,IF(AND(EP21,$F21=$G21,$F21&gt;=PrSettings!$M$6),(ABS(EM21-$F21)&lt;=1)*1,IF(AND(EP21,$F21+$G21&gt;=PrSettings!$M$8),(ABS(EM21-$F21)+ABS(EN21-$G21)&lt;=1)*1,""))),"")</f>
        <v/>
      </c>
      <c r="ET21" s="618"/>
      <c r="EV21" s="605">
        <f t="shared" si="11"/>
        <v>4</v>
      </c>
      <c r="EW21" s="646" t="str">
        <f>GrpC!$B$5</f>
        <v>Deutschland</v>
      </c>
      <c r="EX21" s="606">
        <f t="shared" si="215"/>
        <v>8</v>
      </c>
      <c r="EY21" s="646" t="str">
        <f>GrpC!$D$5</f>
        <v>Polen</v>
      </c>
      <c r="EZ21" s="643"/>
      <c r="FA21" s="643"/>
      <c r="FB21" s="615"/>
      <c r="FC21" s="606" t="str">
        <f t="shared" si="216"/>
        <v/>
      </c>
      <c r="FD21" s="606" t="str">
        <f>IF((FC21&lt;&gt;""),IF(OR($F21&lt;&gt;$G21,PrSettings!$M$4="●"),(($F21-$G21)=(EZ21-FA21))*1,0),"")</f>
        <v/>
      </c>
      <c r="FE21" s="606" t="str">
        <f t="shared" si="217"/>
        <v/>
      </c>
      <c r="FF21" s="606" t="str">
        <f>IF(FC21&lt;&gt;"",IF(ABS($F21-$G21)&gt;=PrSettings!$M$7,(ABS($F21-$G21-EZ21+FA21)&lt;=1)*1,IF(AND(FC21,$F21=$G21,$F21&gt;=PrSettings!$M$6),(ABS(EZ21-$F21)&lt;=1)*1,IF(AND(FC21,$F21+$G21&gt;=PrSettings!$M$8),(ABS(EZ21-$F21)+ABS(FA21-$G21)&lt;=1)*1,""))),"")</f>
        <v/>
      </c>
      <c r="FG21" s="618"/>
      <c r="FI21" s="605">
        <f t="shared" si="12"/>
        <v>4</v>
      </c>
      <c r="FJ21" s="646" t="str">
        <f>GrpC!$B$5</f>
        <v>Deutschland</v>
      </c>
      <c r="FK21" s="606">
        <f t="shared" si="218"/>
        <v>8</v>
      </c>
      <c r="FL21" s="646" t="str">
        <f>GrpC!$D$5</f>
        <v>Polen</v>
      </c>
      <c r="FM21" s="643"/>
      <c r="FN21" s="643"/>
      <c r="FO21" s="615"/>
      <c r="FP21" s="606" t="str">
        <f t="shared" si="219"/>
        <v/>
      </c>
      <c r="FQ21" s="606" t="str">
        <f>IF((FP21&lt;&gt;""),IF(OR($F21&lt;&gt;$G21,PrSettings!$M$4="●"),(($F21-$G21)=(FM21-FN21))*1,0),"")</f>
        <v/>
      </c>
      <c r="FR21" s="606" t="str">
        <f t="shared" si="220"/>
        <v/>
      </c>
      <c r="FS21" s="606" t="str">
        <f>IF(FP21&lt;&gt;"",IF(ABS($F21-$G21)&gt;=PrSettings!$M$7,(ABS($F21-$G21-FM21+FN21)&lt;=1)*1,IF(AND(FP21,$F21=$G21,$F21&gt;=PrSettings!$M$6),(ABS(FM21-$F21)&lt;=1)*1,IF(AND(FP21,$F21+$G21&gt;=PrSettings!$M$8),(ABS(FM21-$F21)+ABS(FN21-$G21)&lt;=1)*1,""))),"")</f>
        <v/>
      </c>
      <c r="FT21" s="618"/>
      <c r="FV21" s="605">
        <f t="shared" si="13"/>
        <v>4</v>
      </c>
      <c r="FW21" s="646" t="str">
        <f>GrpC!$B$5</f>
        <v>Deutschland</v>
      </c>
      <c r="FX21" s="606">
        <f t="shared" si="221"/>
        <v>8</v>
      </c>
      <c r="FY21" s="646" t="str">
        <f>GrpC!$D$5</f>
        <v>Polen</v>
      </c>
      <c r="FZ21" s="643"/>
      <c r="GA21" s="643"/>
      <c r="GB21" s="615"/>
      <c r="GC21" s="606" t="str">
        <f t="shared" si="222"/>
        <v/>
      </c>
      <c r="GD21" s="606" t="str">
        <f>IF((GC21&lt;&gt;""),IF(OR($F21&lt;&gt;$G21,PrSettings!$M$4="●"),(($F21-$G21)=(FZ21-GA21))*1,0),"")</f>
        <v/>
      </c>
      <c r="GE21" s="606" t="str">
        <f t="shared" si="223"/>
        <v/>
      </c>
      <c r="GF21" s="606" t="str">
        <f>IF(GC21&lt;&gt;"",IF(ABS($F21-$G21)&gt;=PrSettings!$M$7,(ABS($F21-$G21-FZ21+GA21)&lt;=1)*1,IF(AND(GC21,$F21=$G21,$F21&gt;=PrSettings!$M$6),(ABS(FZ21-$F21)&lt;=1)*1,IF(AND(GC21,$F21+$G21&gt;=PrSettings!$M$8),(ABS(FZ21-$F21)+ABS(GA21-$G21)&lt;=1)*1,""))),"")</f>
        <v/>
      </c>
      <c r="GG21" s="618"/>
      <c r="GI21" s="605">
        <f t="shared" si="14"/>
        <v>4</v>
      </c>
      <c r="GJ21" s="646" t="str">
        <f>GrpC!$B$5</f>
        <v>Deutschland</v>
      </c>
      <c r="GK21" s="606">
        <f t="shared" si="224"/>
        <v>8</v>
      </c>
      <c r="GL21" s="646" t="str">
        <f>GrpC!$D$5</f>
        <v>Polen</v>
      </c>
      <c r="GM21" s="643"/>
      <c r="GN21" s="643"/>
      <c r="GO21" s="615"/>
      <c r="GP21" s="606" t="str">
        <f t="shared" si="225"/>
        <v/>
      </c>
      <c r="GQ21" s="606" t="str">
        <f>IF((GP21&lt;&gt;""),IF(OR($F21&lt;&gt;$G21,PrSettings!$M$4="●"),(($F21-$G21)=(GM21-GN21))*1,0),"")</f>
        <v/>
      </c>
      <c r="GR21" s="606" t="str">
        <f t="shared" si="226"/>
        <v/>
      </c>
      <c r="GS21" s="606" t="str">
        <f>IF(GP21&lt;&gt;"",IF(ABS($F21-$G21)&gt;=PrSettings!$M$7,(ABS($F21-$G21-GM21+GN21)&lt;=1)*1,IF(AND(GP21,$F21=$G21,$F21&gt;=PrSettings!$M$6),(ABS(GM21-$F21)&lt;=1)*1,IF(AND(GP21,$F21+$G21&gt;=PrSettings!$M$8),(ABS(GM21-$F21)+ABS(GN21-$G21)&lt;=1)*1,""))),"")</f>
        <v/>
      </c>
      <c r="GT21" s="618"/>
      <c r="GV21" s="605">
        <f t="shared" si="15"/>
        <v>4</v>
      </c>
      <c r="GW21" s="646" t="str">
        <f>GrpC!$B$5</f>
        <v>Deutschland</v>
      </c>
      <c r="GX21" s="606">
        <f t="shared" si="227"/>
        <v>8</v>
      </c>
      <c r="GY21" s="646" t="str">
        <f>GrpC!$D$5</f>
        <v>Polen</v>
      </c>
      <c r="GZ21" s="643"/>
      <c r="HA21" s="643"/>
      <c r="HB21" s="615"/>
      <c r="HC21" s="606" t="str">
        <f t="shared" si="228"/>
        <v/>
      </c>
      <c r="HD21" s="606" t="str">
        <f>IF((HC21&lt;&gt;""),IF(OR($F21&lt;&gt;$G21,PrSettings!$M$4="●"),(($F21-$G21)=(GZ21-HA21))*1,0),"")</f>
        <v/>
      </c>
      <c r="HE21" s="606" t="str">
        <f t="shared" si="229"/>
        <v/>
      </c>
      <c r="HF21" s="606" t="str">
        <f>IF(HC21&lt;&gt;"",IF(ABS($F21-$G21)&gt;=PrSettings!$M$7,(ABS($F21-$G21-GZ21+HA21)&lt;=1)*1,IF(AND(HC21,$F21=$G21,$F21&gt;=PrSettings!$M$6),(ABS(GZ21-$F21)&lt;=1)*1,IF(AND(HC21,$F21+$G21&gt;=PrSettings!$M$8),(ABS(GZ21-$F21)+ABS(HA21-$G21)&lt;=1)*1,""))),"")</f>
        <v/>
      </c>
      <c r="HG21" s="618"/>
      <c r="HI21" s="605">
        <f t="shared" si="16"/>
        <v>4</v>
      </c>
      <c r="HJ21" s="646" t="str">
        <f>GrpC!$B$5</f>
        <v>Deutschland</v>
      </c>
      <c r="HK21" s="606">
        <f t="shared" si="230"/>
        <v>8</v>
      </c>
      <c r="HL21" s="646" t="str">
        <f>GrpC!$D$5</f>
        <v>Polen</v>
      </c>
      <c r="HM21" s="643"/>
      <c r="HN21" s="643"/>
      <c r="HO21" s="615"/>
      <c r="HP21" s="606" t="str">
        <f t="shared" si="231"/>
        <v/>
      </c>
      <c r="HQ21" s="606" t="str">
        <f>IF((HP21&lt;&gt;""),IF(OR($F21&lt;&gt;$G21,PrSettings!$M$4="●"),(($F21-$G21)=(HM21-HN21))*1,0),"")</f>
        <v/>
      </c>
      <c r="HR21" s="606" t="str">
        <f t="shared" si="232"/>
        <v/>
      </c>
      <c r="HS21" s="606" t="str">
        <f>IF(HP21&lt;&gt;"",IF(ABS($F21-$G21)&gt;=PrSettings!$M$7,(ABS($F21-$G21-HM21+HN21)&lt;=1)*1,IF(AND(HP21,$F21=$G21,$F21&gt;=PrSettings!$M$6),(ABS(HM21-$F21)&lt;=1)*1,IF(AND(HP21,$F21+$G21&gt;=PrSettings!$M$8),(ABS(HM21-$F21)+ABS(HN21-$G21)&lt;=1)*1,""))),"")</f>
        <v/>
      </c>
      <c r="HT21" s="618"/>
      <c r="HV21" s="605">
        <f t="shared" si="17"/>
        <v>4</v>
      </c>
      <c r="HW21" s="646" t="str">
        <f>GrpC!$B$5</f>
        <v>Deutschland</v>
      </c>
      <c r="HX21" s="606">
        <f t="shared" si="233"/>
        <v>8</v>
      </c>
      <c r="HY21" s="646" t="str">
        <f>GrpC!$D$5</f>
        <v>Polen</v>
      </c>
      <c r="HZ21" s="643"/>
      <c r="IA21" s="643"/>
      <c r="IB21" s="615"/>
      <c r="IC21" s="606" t="str">
        <f t="shared" si="234"/>
        <v/>
      </c>
      <c r="ID21" s="606" t="str">
        <f>IF((IC21&lt;&gt;""),IF(OR($F21&lt;&gt;$G21,PrSettings!$M$4="●"),(($F21-$G21)=(HZ21-IA21))*1,0),"")</f>
        <v/>
      </c>
      <c r="IE21" s="606" t="str">
        <f t="shared" si="235"/>
        <v/>
      </c>
      <c r="IF21" s="606" t="str">
        <f>IF(IC21&lt;&gt;"",IF(ABS($F21-$G21)&gt;=PrSettings!$M$7,(ABS($F21-$G21-HZ21+IA21)&lt;=1)*1,IF(AND(IC21,$F21=$G21,$F21&gt;=PrSettings!$M$6),(ABS(HZ21-$F21)&lt;=1)*1,IF(AND(IC21,$F21+$G21&gt;=PrSettings!$M$8),(ABS(HZ21-$F21)+ABS(IA21-$G21)&lt;=1)*1,""))),"")</f>
        <v/>
      </c>
      <c r="IG21" s="618"/>
      <c r="II21" s="605">
        <f t="shared" si="18"/>
        <v>4</v>
      </c>
      <c r="IJ21" s="646" t="str">
        <f>GrpC!$B$5</f>
        <v>Deutschland</v>
      </c>
      <c r="IK21" s="606">
        <f t="shared" si="236"/>
        <v>8</v>
      </c>
      <c r="IL21" s="646" t="str">
        <f>GrpC!$D$5</f>
        <v>Polen</v>
      </c>
      <c r="IM21" s="643"/>
      <c r="IN21" s="643"/>
      <c r="IO21" s="615"/>
      <c r="IP21" s="606" t="str">
        <f t="shared" si="237"/>
        <v/>
      </c>
      <c r="IQ21" s="606" t="str">
        <f>IF((IP21&lt;&gt;""),IF(OR($F21&lt;&gt;$G21,PrSettings!$M$4="●"),(($F21-$G21)=(IM21-IN21))*1,0),"")</f>
        <v/>
      </c>
      <c r="IR21" s="606" t="str">
        <f t="shared" si="238"/>
        <v/>
      </c>
      <c r="IS21" s="606" t="str">
        <f>IF(IP21&lt;&gt;"",IF(ABS($F21-$G21)&gt;=PrSettings!$M$7,(ABS($F21-$G21-IM21+IN21)&lt;=1)*1,IF(AND(IP21,$F21=$G21,$F21&gt;=PrSettings!$M$6),(ABS(IM21-$F21)&lt;=1)*1,IF(AND(IP21,$F21+$G21&gt;=PrSettings!$M$8),(ABS(IM21-$F21)+ABS(IN21-$G21)&lt;=1)*1,""))),"")</f>
        <v/>
      </c>
      <c r="IT21" s="618"/>
      <c r="IV21" s="605">
        <f t="shared" si="19"/>
        <v>4</v>
      </c>
      <c r="IW21" s="646" t="str">
        <f>GrpC!$B$5</f>
        <v>Deutschland</v>
      </c>
      <c r="IX21" s="606">
        <f t="shared" si="239"/>
        <v>8</v>
      </c>
      <c r="IY21" s="646" t="str">
        <f>GrpC!$D$5</f>
        <v>Polen</v>
      </c>
      <c r="IZ21" s="643"/>
      <c r="JA21" s="643"/>
      <c r="JB21" s="615"/>
      <c r="JC21" s="606" t="str">
        <f t="shared" si="240"/>
        <v/>
      </c>
      <c r="JD21" s="606" t="str">
        <f>IF((JC21&lt;&gt;""),IF(OR($F21&lt;&gt;$G21,PrSettings!$M$4="●"),(($F21-$G21)=(IZ21-JA21))*1,0),"")</f>
        <v/>
      </c>
      <c r="JE21" s="606" t="str">
        <f t="shared" si="241"/>
        <v/>
      </c>
      <c r="JF21" s="606" t="str">
        <f>IF(JC21&lt;&gt;"",IF(ABS($F21-$G21)&gt;=PrSettings!$M$7,(ABS($F21-$G21-IZ21+JA21)&lt;=1)*1,IF(AND(JC21,$F21=$G21,$F21&gt;=PrSettings!$M$6),(ABS(IZ21-$F21)&lt;=1)*1,IF(AND(JC21,$F21+$G21&gt;=PrSettings!$M$8),(ABS(IZ21-$F21)+ABS(JA21-$G21)&lt;=1)*1,""))),"")</f>
        <v/>
      </c>
      <c r="JG21" s="618"/>
      <c r="JI21" s="605">
        <f t="shared" si="20"/>
        <v>4</v>
      </c>
      <c r="JJ21" s="646" t="str">
        <f>GrpC!$B$5</f>
        <v>Deutschland</v>
      </c>
      <c r="JK21" s="606">
        <f t="shared" si="242"/>
        <v>8</v>
      </c>
      <c r="JL21" s="646" t="str">
        <f>GrpC!$D$5</f>
        <v>Polen</v>
      </c>
      <c r="JM21" s="643"/>
      <c r="JN21" s="643"/>
      <c r="JO21" s="615"/>
      <c r="JP21" s="606" t="str">
        <f t="shared" si="243"/>
        <v/>
      </c>
      <c r="JQ21" s="606" t="str">
        <f>IF((JP21&lt;&gt;""),IF(OR($F21&lt;&gt;$G21,PrSettings!$M$4="●"),(($F21-$G21)=(JM21-JN21))*1,0),"")</f>
        <v/>
      </c>
      <c r="JR21" s="606" t="str">
        <f t="shared" si="244"/>
        <v/>
      </c>
      <c r="JS21" s="606" t="str">
        <f>IF(JP21&lt;&gt;"",IF(ABS($F21-$G21)&gt;=PrSettings!$M$7,(ABS($F21-$G21-JM21+JN21)&lt;=1)*1,IF(AND(JP21,$F21=$G21,$F21&gt;=PrSettings!$M$6),(ABS(JM21-$F21)&lt;=1)*1,IF(AND(JP21,$F21+$G21&gt;=PrSettings!$M$8),(ABS(JM21-$F21)+ABS(JN21-$G21)&lt;=1)*1,""))),"")</f>
        <v/>
      </c>
      <c r="JT21" s="618"/>
      <c r="JV21" s="605">
        <f t="shared" si="21"/>
        <v>4</v>
      </c>
      <c r="JW21" s="646" t="str">
        <f>GrpC!$B$5</f>
        <v>Deutschland</v>
      </c>
      <c r="JX21" s="606">
        <f t="shared" si="245"/>
        <v>8</v>
      </c>
      <c r="JY21" s="646" t="str">
        <f>GrpC!$D$5</f>
        <v>Polen</v>
      </c>
      <c r="JZ21" s="643"/>
      <c r="KA21" s="643"/>
      <c r="KB21" s="615"/>
      <c r="KC21" s="606" t="str">
        <f t="shared" si="246"/>
        <v/>
      </c>
      <c r="KD21" s="606" t="str">
        <f>IF((KC21&lt;&gt;""),IF(OR($F21&lt;&gt;$G21,PrSettings!$M$4="●"),(($F21-$G21)=(JZ21-KA21))*1,0),"")</f>
        <v/>
      </c>
      <c r="KE21" s="606" t="str">
        <f t="shared" si="247"/>
        <v/>
      </c>
      <c r="KF21" s="606" t="str">
        <f>IF(KC21&lt;&gt;"",IF(ABS($F21-$G21)&gt;=PrSettings!$M$7,(ABS($F21-$G21-JZ21+KA21)&lt;=1)*1,IF(AND(KC21,$F21=$G21,$F21&gt;=PrSettings!$M$6),(ABS(JZ21-$F21)&lt;=1)*1,IF(AND(KC21,$F21+$G21&gt;=PrSettings!$M$8),(ABS(JZ21-$F21)+ABS(KA21-$G21)&lt;=1)*1,""))),"")</f>
        <v/>
      </c>
      <c r="KG21" s="618"/>
      <c r="KI21" s="605">
        <f t="shared" si="22"/>
        <v>4</v>
      </c>
      <c r="KJ21" s="646" t="str">
        <f>GrpC!$B$5</f>
        <v>Deutschland</v>
      </c>
      <c r="KK21" s="606">
        <f t="shared" si="248"/>
        <v>8</v>
      </c>
      <c r="KL21" s="646" t="str">
        <f>GrpC!$D$5</f>
        <v>Polen</v>
      </c>
      <c r="KM21" s="643"/>
      <c r="KN21" s="643"/>
      <c r="KO21" s="615"/>
      <c r="KP21" s="606" t="str">
        <f t="shared" si="249"/>
        <v/>
      </c>
      <c r="KQ21" s="606" t="str">
        <f>IF((KP21&lt;&gt;""),IF(OR($F21&lt;&gt;$G21,PrSettings!$M$4="●"),(($F21-$G21)=(KM21-KN21))*1,0),"")</f>
        <v/>
      </c>
      <c r="KR21" s="606" t="str">
        <f t="shared" si="250"/>
        <v/>
      </c>
      <c r="KS21" s="606" t="str">
        <f>IF(KP21&lt;&gt;"",IF(ABS($F21-$G21)&gt;=PrSettings!$M$7,(ABS($F21-$G21-KM21+KN21)&lt;=1)*1,IF(AND(KP21,$F21=$G21,$F21&gt;=PrSettings!$M$6),(ABS(KM21-$F21)&lt;=1)*1,IF(AND(KP21,$F21+$G21&gt;=PrSettings!$M$8),(ABS(KM21-$F21)+ABS(KN21-$G21)&lt;=1)*1,""))),"")</f>
        <v/>
      </c>
      <c r="KT21" s="618"/>
      <c r="KV21" s="605">
        <f t="shared" si="23"/>
        <v>4</v>
      </c>
      <c r="KW21" s="646" t="str">
        <f>GrpC!$B$5</f>
        <v>Deutschland</v>
      </c>
      <c r="KX21" s="606">
        <f t="shared" si="251"/>
        <v>8</v>
      </c>
      <c r="KY21" s="646" t="str">
        <f>GrpC!$D$5</f>
        <v>Polen</v>
      </c>
      <c r="KZ21" s="643"/>
      <c r="LA21" s="643"/>
      <c r="LB21" s="615"/>
      <c r="LC21" s="606" t="str">
        <f t="shared" si="252"/>
        <v/>
      </c>
      <c r="LD21" s="606" t="str">
        <f>IF((LC21&lt;&gt;""),IF(OR($F21&lt;&gt;$G21,PrSettings!$M$4="●"),(($F21-$G21)=(KZ21-LA21))*1,0),"")</f>
        <v/>
      </c>
      <c r="LE21" s="606" t="str">
        <f t="shared" si="253"/>
        <v/>
      </c>
      <c r="LF21" s="606" t="str">
        <f>IF(LC21&lt;&gt;"",IF(ABS($F21-$G21)&gt;=PrSettings!$M$7,(ABS($F21-$G21-KZ21+LA21)&lt;=1)*1,IF(AND(LC21,$F21=$G21,$F21&gt;=PrSettings!$M$6),(ABS(KZ21-$F21)&lt;=1)*1,IF(AND(LC21,$F21+$G21&gt;=PrSettings!$M$8),(ABS(KZ21-$F21)+ABS(LA21-$G21)&lt;=1)*1,""))),"")</f>
        <v/>
      </c>
      <c r="LG21" s="618"/>
      <c r="LI21" s="605">
        <f t="shared" si="24"/>
        <v>4</v>
      </c>
      <c r="LJ21" s="646" t="str">
        <f>GrpC!$B$5</f>
        <v>Deutschland</v>
      </c>
      <c r="LK21" s="606">
        <f t="shared" si="254"/>
        <v>8</v>
      </c>
      <c r="LL21" s="646" t="str">
        <f>GrpC!$D$5</f>
        <v>Polen</v>
      </c>
      <c r="LM21" s="643"/>
      <c r="LN21" s="643"/>
      <c r="LO21" s="615"/>
      <c r="LP21" s="606" t="str">
        <f t="shared" si="255"/>
        <v/>
      </c>
      <c r="LQ21" s="606" t="str">
        <f>IF((LP21&lt;&gt;""),IF(OR($F21&lt;&gt;$G21,PrSettings!$M$4="●"),(($F21-$G21)=(LM21-LN21))*1,0),"")</f>
        <v/>
      </c>
      <c r="LR21" s="606" t="str">
        <f t="shared" si="256"/>
        <v/>
      </c>
      <c r="LS21" s="606" t="str">
        <f>IF(LP21&lt;&gt;"",IF(ABS($F21-$G21)&gt;=PrSettings!$M$7,(ABS($F21-$G21-LM21+LN21)&lt;=1)*1,IF(AND(LP21,$F21=$G21,$F21&gt;=PrSettings!$M$6),(ABS(LM21-$F21)&lt;=1)*1,IF(AND(LP21,$F21+$G21&gt;=PrSettings!$M$8),(ABS(LM21-$F21)+ABS(LN21-$G21)&lt;=1)*1,""))),"")</f>
        <v/>
      </c>
      <c r="LT21" s="618"/>
      <c r="LV21" s="605">
        <f t="shared" si="25"/>
        <v>4</v>
      </c>
      <c r="LW21" s="646" t="str">
        <f>GrpC!$B$5</f>
        <v>Deutschland</v>
      </c>
      <c r="LX21" s="606">
        <f t="shared" si="257"/>
        <v>8</v>
      </c>
      <c r="LY21" s="646" t="str">
        <f>GrpC!$D$5</f>
        <v>Polen</v>
      </c>
      <c r="LZ21" s="643"/>
      <c r="MA21" s="643"/>
      <c r="MB21" s="615"/>
      <c r="MC21" s="606" t="str">
        <f t="shared" si="258"/>
        <v/>
      </c>
      <c r="MD21" s="606" t="str">
        <f>IF((MC21&lt;&gt;""),IF(OR($F21&lt;&gt;$G21,PrSettings!$M$4="●"),(($F21-$G21)=(LZ21-MA21))*1,0),"")</f>
        <v/>
      </c>
      <c r="ME21" s="606" t="str">
        <f t="shared" si="259"/>
        <v/>
      </c>
      <c r="MF21" s="606" t="str">
        <f>IF(MC21&lt;&gt;"",IF(ABS($F21-$G21)&gt;=PrSettings!$M$7,(ABS($F21-$G21-LZ21+MA21)&lt;=1)*1,IF(AND(MC21,$F21=$G21,$F21&gt;=PrSettings!$M$6),(ABS(LZ21-$F21)&lt;=1)*1,IF(AND(MC21,$F21+$G21&gt;=PrSettings!$M$8),(ABS(LZ21-$F21)+ABS(MA21-$G21)&lt;=1)*1,""))),"")</f>
        <v/>
      </c>
      <c r="MG21" s="618"/>
    </row>
    <row r="22" spans="2:345" x14ac:dyDescent="0.25">
      <c r="B22" s="605">
        <f>INDEX(Groups!$C$7:$C$25,MATCH(C22,Groups!$D$7:$D$25,0))</f>
        <v>4</v>
      </c>
      <c r="C22" s="646" t="str">
        <f>GrpC!$B$6</f>
        <v>Deutschland</v>
      </c>
      <c r="D22" s="606">
        <f>INDEX(Groups!$C$7:$C$25,MATCH(E22,Groups!$D$7:$D$25,0))</f>
        <v>15</v>
      </c>
      <c r="E22" s="646" t="str">
        <f>GrpC!$D$6</f>
        <v>Dänemark</v>
      </c>
      <c r="F22" s="649">
        <f>GrpC!$E$6</f>
        <v>2</v>
      </c>
      <c r="G22" s="650">
        <f>GrpC!$G$6</f>
        <v>1</v>
      </c>
      <c r="I22" s="605">
        <f t="shared" si="0"/>
        <v>4</v>
      </c>
      <c r="J22" s="646" t="str">
        <f>GrpC!$B$6</f>
        <v>Deutschland</v>
      </c>
      <c r="K22" s="606">
        <f t="shared" si="182"/>
        <v>15</v>
      </c>
      <c r="L22" s="646" t="str">
        <f>GrpC!$D$6</f>
        <v>Dänemark</v>
      </c>
      <c r="M22" s="643"/>
      <c r="N22" s="643"/>
      <c r="O22" s="615"/>
      <c r="P22" s="606" t="str">
        <f t="shared" si="183"/>
        <v/>
      </c>
      <c r="Q22" s="606" t="str">
        <f>IF((P22&lt;&gt;""),IF(OR($F22&lt;&gt;$G22,PrSettings!$M$4="●"),(($F22-$G22)=(M22-N22))*1,0),"")</f>
        <v/>
      </c>
      <c r="R22" s="606" t="str">
        <f t="shared" si="184"/>
        <v/>
      </c>
      <c r="S22" s="606" t="str">
        <f>IF(P22&lt;&gt;"",IF(ABS($F22-$G22)&gt;=PrSettings!$M$7,(ABS($F22-$G22-M22+N22)&lt;=1)*1,IF(AND(P22,$F22=$G22,$F22&gt;=PrSettings!$M$6),(ABS(M22-$F22)&lt;=1)*1,IF(AND(P22,$F22+$G22&gt;=PrSettings!$M$8),(ABS(M22-$F22)+ABS(N22-$G22)&lt;=1)*1,""))),"")</f>
        <v/>
      </c>
      <c r="T22" s="618"/>
      <c r="V22" s="605">
        <f t="shared" si="1"/>
        <v>4</v>
      </c>
      <c r="W22" s="646" t="str">
        <f>GrpC!$B$6</f>
        <v>Deutschland</v>
      </c>
      <c r="X22" s="606">
        <f t="shared" si="185"/>
        <v>15</v>
      </c>
      <c r="Y22" s="646" t="str">
        <f>GrpC!$D$6</f>
        <v>Dänemark</v>
      </c>
      <c r="Z22" s="643"/>
      <c r="AA22" s="643"/>
      <c r="AB22" s="615"/>
      <c r="AC22" s="606" t="str">
        <f t="shared" si="186"/>
        <v/>
      </c>
      <c r="AD22" s="606" t="str">
        <f>IF((AC22&lt;&gt;""),IF(OR($F22&lt;&gt;$G22,PrSettings!$M$4="●"),(($F22-$G22)=(Z22-AA22))*1,0),"")</f>
        <v/>
      </c>
      <c r="AE22" s="606" t="str">
        <f t="shared" si="187"/>
        <v/>
      </c>
      <c r="AF22" s="606" t="str">
        <f>IF(AC22&lt;&gt;"",IF(ABS($F22-$G22)&gt;=PrSettings!$M$7,(ABS($F22-$G22-Z22+AA22)&lt;=1)*1,IF(AND(AC22,$F22=$G22,$F22&gt;=PrSettings!$M$6),(ABS(Z22-$F22)&lt;=1)*1,IF(AND(AC22,$F22+$G22&gt;=PrSettings!$M$8),(ABS(Z22-$F22)+ABS(AA22-$G22)&lt;=1)*1,""))),"")</f>
        <v/>
      </c>
      <c r="AG22" s="618"/>
      <c r="AI22" s="605">
        <f t="shared" si="2"/>
        <v>4</v>
      </c>
      <c r="AJ22" s="646" t="str">
        <f>GrpC!$B$6</f>
        <v>Deutschland</v>
      </c>
      <c r="AK22" s="606">
        <f t="shared" si="188"/>
        <v>15</v>
      </c>
      <c r="AL22" s="646" t="str">
        <f>GrpC!$D$6</f>
        <v>Dänemark</v>
      </c>
      <c r="AM22" s="643"/>
      <c r="AN22" s="643"/>
      <c r="AO22" s="615"/>
      <c r="AP22" s="606" t="str">
        <f t="shared" si="189"/>
        <v/>
      </c>
      <c r="AQ22" s="606" t="str">
        <f>IF((AP22&lt;&gt;""),IF(OR($F22&lt;&gt;$G22,PrSettings!$M$4="●"),(($F22-$G22)=(AM22-AN22))*1,0),"")</f>
        <v/>
      </c>
      <c r="AR22" s="606" t="str">
        <f t="shared" si="190"/>
        <v/>
      </c>
      <c r="AS22" s="606" t="str">
        <f>IF(AP22&lt;&gt;"",IF(ABS($F22-$G22)&gt;=PrSettings!$M$7,(ABS($F22-$G22-AM22+AN22)&lt;=1)*1,IF(AND(AP22,$F22=$G22,$F22&gt;=PrSettings!$M$6),(ABS(AM22-$F22)&lt;=1)*1,IF(AND(AP22,$F22+$G22&gt;=PrSettings!$M$8),(ABS(AM22-$F22)+ABS(AN22-$G22)&lt;=1)*1,""))),"")</f>
        <v/>
      </c>
      <c r="AT22" s="618"/>
      <c r="AV22" s="605">
        <f t="shared" si="3"/>
        <v>4</v>
      </c>
      <c r="AW22" s="646" t="str">
        <f>GrpC!$B$6</f>
        <v>Deutschland</v>
      </c>
      <c r="AX22" s="606">
        <f t="shared" si="191"/>
        <v>15</v>
      </c>
      <c r="AY22" s="646" t="str">
        <f>GrpC!$D$6</f>
        <v>Dänemark</v>
      </c>
      <c r="AZ22" s="643"/>
      <c r="BA22" s="643"/>
      <c r="BB22" s="615"/>
      <c r="BC22" s="606" t="str">
        <f t="shared" si="192"/>
        <v/>
      </c>
      <c r="BD22" s="606" t="str">
        <f>IF((BC22&lt;&gt;""),IF(OR($F22&lt;&gt;$G22,PrSettings!$M$4="●"),(($F22-$G22)=(AZ22-BA22))*1,0),"")</f>
        <v/>
      </c>
      <c r="BE22" s="606" t="str">
        <f t="shared" si="193"/>
        <v/>
      </c>
      <c r="BF22" s="606" t="str">
        <f>IF(BC22&lt;&gt;"",IF(ABS($F22-$G22)&gt;=PrSettings!$M$7,(ABS($F22-$G22-AZ22+BA22)&lt;=1)*1,IF(AND(BC22,$F22=$G22,$F22&gt;=PrSettings!$M$6),(ABS(AZ22-$F22)&lt;=1)*1,IF(AND(BC22,$F22+$G22&gt;=PrSettings!$M$8),(ABS(AZ22-$F22)+ABS(BA22-$G22)&lt;=1)*1,""))),"")</f>
        <v/>
      </c>
      <c r="BG22" s="618"/>
      <c r="BI22" s="605">
        <f t="shared" si="4"/>
        <v>4</v>
      </c>
      <c r="BJ22" s="646" t="str">
        <f>GrpC!$B$6</f>
        <v>Deutschland</v>
      </c>
      <c r="BK22" s="606">
        <f t="shared" si="194"/>
        <v>15</v>
      </c>
      <c r="BL22" s="646" t="str">
        <f>GrpC!$D$6</f>
        <v>Dänemark</v>
      </c>
      <c r="BM22" s="643"/>
      <c r="BN22" s="643"/>
      <c r="BO22" s="615"/>
      <c r="BP22" s="606" t="str">
        <f t="shared" si="195"/>
        <v/>
      </c>
      <c r="BQ22" s="606" t="str">
        <f>IF((BP22&lt;&gt;""),IF(OR($F22&lt;&gt;$G22,PrSettings!$M$4="●"),(($F22-$G22)=(BM22-BN22))*1,0),"")</f>
        <v/>
      </c>
      <c r="BR22" s="606" t="str">
        <f t="shared" si="196"/>
        <v/>
      </c>
      <c r="BS22" s="606" t="str">
        <f>IF(BP22&lt;&gt;"",IF(ABS($F22-$G22)&gt;=PrSettings!$M$7,(ABS($F22-$G22-BM22+BN22)&lt;=1)*1,IF(AND(BP22,$F22=$G22,$F22&gt;=PrSettings!$M$6),(ABS(BM22-$F22)&lt;=1)*1,IF(AND(BP22,$F22+$G22&gt;=PrSettings!$M$8),(ABS(BM22-$F22)+ABS(BN22-$G22)&lt;=1)*1,""))),"")</f>
        <v/>
      </c>
      <c r="BT22" s="618"/>
      <c r="BV22" s="605">
        <f t="shared" si="5"/>
        <v>4</v>
      </c>
      <c r="BW22" s="646" t="str">
        <f>GrpC!$B$6</f>
        <v>Deutschland</v>
      </c>
      <c r="BX22" s="606">
        <f t="shared" si="197"/>
        <v>15</v>
      </c>
      <c r="BY22" s="646" t="str">
        <f>GrpC!$D$6</f>
        <v>Dänemark</v>
      </c>
      <c r="BZ22" s="643"/>
      <c r="CA22" s="643"/>
      <c r="CB22" s="615"/>
      <c r="CC22" s="606" t="str">
        <f t="shared" si="198"/>
        <v/>
      </c>
      <c r="CD22" s="606" t="str">
        <f>IF((CC22&lt;&gt;""),IF(OR($F22&lt;&gt;$G22,PrSettings!$M$4="●"),(($F22-$G22)=(BZ22-CA22))*1,0),"")</f>
        <v/>
      </c>
      <c r="CE22" s="606" t="str">
        <f t="shared" si="199"/>
        <v/>
      </c>
      <c r="CF22" s="606" t="str">
        <f>IF(CC22&lt;&gt;"",IF(ABS($F22-$G22)&gt;=PrSettings!$M$7,(ABS($F22-$G22-BZ22+CA22)&lt;=1)*1,IF(AND(CC22,$F22=$G22,$F22&gt;=PrSettings!$M$6),(ABS(BZ22-$F22)&lt;=1)*1,IF(AND(CC22,$F22+$G22&gt;=PrSettings!$M$8),(ABS(BZ22-$F22)+ABS(CA22-$G22)&lt;=1)*1,""))),"")</f>
        <v/>
      </c>
      <c r="CG22" s="618"/>
      <c r="CI22" s="605">
        <f t="shared" si="6"/>
        <v>4</v>
      </c>
      <c r="CJ22" s="646" t="str">
        <f>GrpC!$B$6</f>
        <v>Deutschland</v>
      </c>
      <c r="CK22" s="606">
        <f t="shared" si="200"/>
        <v>15</v>
      </c>
      <c r="CL22" s="646" t="str">
        <f>GrpC!$D$6</f>
        <v>Dänemark</v>
      </c>
      <c r="CM22" s="643"/>
      <c r="CN22" s="643"/>
      <c r="CO22" s="615"/>
      <c r="CP22" s="606" t="str">
        <f t="shared" si="201"/>
        <v/>
      </c>
      <c r="CQ22" s="606" t="str">
        <f>IF((CP22&lt;&gt;""),IF(OR($F22&lt;&gt;$G22,PrSettings!$M$4="●"),(($F22-$G22)=(CM22-CN22))*1,0),"")</f>
        <v/>
      </c>
      <c r="CR22" s="606" t="str">
        <f t="shared" si="202"/>
        <v/>
      </c>
      <c r="CS22" s="606" t="str">
        <f>IF(CP22&lt;&gt;"",IF(ABS($F22-$G22)&gt;=PrSettings!$M$7,(ABS($F22-$G22-CM22+CN22)&lt;=1)*1,IF(AND(CP22,$F22=$G22,$F22&gt;=PrSettings!$M$6),(ABS(CM22-$F22)&lt;=1)*1,IF(AND(CP22,$F22+$G22&gt;=PrSettings!$M$8),(ABS(CM22-$F22)+ABS(CN22-$G22)&lt;=1)*1,""))),"")</f>
        <v/>
      </c>
      <c r="CT22" s="618"/>
      <c r="CV22" s="605">
        <f t="shared" si="7"/>
        <v>4</v>
      </c>
      <c r="CW22" s="646" t="str">
        <f>GrpC!$B$6</f>
        <v>Deutschland</v>
      </c>
      <c r="CX22" s="606">
        <f t="shared" si="203"/>
        <v>15</v>
      </c>
      <c r="CY22" s="646" t="str">
        <f>GrpC!$D$6</f>
        <v>Dänemark</v>
      </c>
      <c r="CZ22" s="643"/>
      <c r="DA22" s="643"/>
      <c r="DB22" s="615"/>
      <c r="DC22" s="606" t="str">
        <f t="shared" si="204"/>
        <v/>
      </c>
      <c r="DD22" s="606" t="str">
        <f>IF((DC22&lt;&gt;""),IF(OR($F22&lt;&gt;$G22,PrSettings!$M$4="●"),(($F22-$G22)=(CZ22-DA22))*1,0),"")</f>
        <v/>
      </c>
      <c r="DE22" s="606" t="str">
        <f t="shared" si="205"/>
        <v/>
      </c>
      <c r="DF22" s="606" t="str">
        <f>IF(DC22&lt;&gt;"",IF(ABS($F22-$G22)&gt;=PrSettings!$M$7,(ABS($F22-$G22-CZ22+DA22)&lt;=1)*1,IF(AND(DC22,$F22=$G22,$F22&gt;=PrSettings!$M$6),(ABS(CZ22-$F22)&lt;=1)*1,IF(AND(DC22,$F22+$G22&gt;=PrSettings!$M$8),(ABS(CZ22-$F22)+ABS(DA22-$G22)&lt;=1)*1,""))),"")</f>
        <v/>
      </c>
      <c r="DG22" s="618"/>
      <c r="DI22" s="605">
        <f t="shared" si="8"/>
        <v>4</v>
      </c>
      <c r="DJ22" s="646" t="str">
        <f>GrpC!$B$6</f>
        <v>Deutschland</v>
      </c>
      <c r="DK22" s="606">
        <f t="shared" si="206"/>
        <v>15</v>
      </c>
      <c r="DL22" s="646" t="str">
        <f>GrpC!$D$6</f>
        <v>Dänemark</v>
      </c>
      <c r="DM22" s="643"/>
      <c r="DN22" s="643"/>
      <c r="DO22" s="615"/>
      <c r="DP22" s="606" t="str">
        <f t="shared" si="207"/>
        <v/>
      </c>
      <c r="DQ22" s="606" t="str">
        <f>IF((DP22&lt;&gt;""),IF(OR($F22&lt;&gt;$G22,PrSettings!$M$4="●"),(($F22-$G22)=(DM22-DN22))*1,0),"")</f>
        <v/>
      </c>
      <c r="DR22" s="606" t="str">
        <f t="shared" si="208"/>
        <v/>
      </c>
      <c r="DS22" s="606" t="str">
        <f>IF(DP22&lt;&gt;"",IF(ABS($F22-$G22)&gt;=PrSettings!$M$7,(ABS($F22-$G22-DM22+DN22)&lt;=1)*1,IF(AND(DP22,$F22=$G22,$F22&gt;=PrSettings!$M$6),(ABS(DM22-$F22)&lt;=1)*1,IF(AND(DP22,$F22+$G22&gt;=PrSettings!$M$8),(ABS(DM22-$F22)+ABS(DN22-$G22)&lt;=1)*1,""))),"")</f>
        <v/>
      </c>
      <c r="DT22" s="618"/>
      <c r="DV22" s="605">
        <f t="shared" si="9"/>
        <v>4</v>
      </c>
      <c r="DW22" s="646" t="str">
        <f>GrpC!$B$6</f>
        <v>Deutschland</v>
      </c>
      <c r="DX22" s="606">
        <f t="shared" si="209"/>
        <v>15</v>
      </c>
      <c r="DY22" s="646" t="str">
        <f>GrpC!$D$6</f>
        <v>Dänemark</v>
      </c>
      <c r="DZ22" s="643"/>
      <c r="EA22" s="643"/>
      <c r="EB22" s="615"/>
      <c r="EC22" s="606" t="str">
        <f t="shared" si="210"/>
        <v/>
      </c>
      <c r="ED22" s="606" t="str">
        <f>IF((EC22&lt;&gt;""),IF(OR($F22&lt;&gt;$G22,PrSettings!$M$4="●"),(($F22-$G22)=(DZ22-EA22))*1,0),"")</f>
        <v/>
      </c>
      <c r="EE22" s="606" t="str">
        <f t="shared" si="211"/>
        <v/>
      </c>
      <c r="EF22" s="606" t="str">
        <f>IF(EC22&lt;&gt;"",IF(ABS($F22-$G22)&gt;=PrSettings!$M$7,(ABS($F22-$G22-DZ22+EA22)&lt;=1)*1,IF(AND(EC22,$F22=$G22,$F22&gt;=PrSettings!$M$6),(ABS(DZ22-$F22)&lt;=1)*1,IF(AND(EC22,$F22+$G22&gt;=PrSettings!$M$8),(ABS(DZ22-$F22)+ABS(EA22-$G22)&lt;=1)*1,""))),"")</f>
        <v/>
      </c>
      <c r="EG22" s="618"/>
      <c r="EI22" s="605">
        <f t="shared" si="10"/>
        <v>4</v>
      </c>
      <c r="EJ22" s="646" t="str">
        <f>GrpC!$B$6</f>
        <v>Deutschland</v>
      </c>
      <c r="EK22" s="606">
        <f t="shared" si="212"/>
        <v>15</v>
      </c>
      <c r="EL22" s="646" t="str">
        <f>GrpC!$D$6</f>
        <v>Dänemark</v>
      </c>
      <c r="EM22" s="643"/>
      <c r="EN22" s="643"/>
      <c r="EO22" s="615"/>
      <c r="EP22" s="606" t="str">
        <f t="shared" si="213"/>
        <v/>
      </c>
      <c r="EQ22" s="606" t="str">
        <f>IF((EP22&lt;&gt;""),IF(OR($F22&lt;&gt;$G22,PrSettings!$M$4="●"),(($F22-$G22)=(EM22-EN22))*1,0),"")</f>
        <v/>
      </c>
      <c r="ER22" s="606" t="str">
        <f t="shared" si="214"/>
        <v/>
      </c>
      <c r="ES22" s="606" t="str">
        <f>IF(EP22&lt;&gt;"",IF(ABS($F22-$G22)&gt;=PrSettings!$M$7,(ABS($F22-$G22-EM22+EN22)&lt;=1)*1,IF(AND(EP22,$F22=$G22,$F22&gt;=PrSettings!$M$6),(ABS(EM22-$F22)&lt;=1)*1,IF(AND(EP22,$F22+$G22&gt;=PrSettings!$M$8),(ABS(EM22-$F22)+ABS(EN22-$G22)&lt;=1)*1,""))),"")</f>
        <v/>
      </c>
      <c r="ET22" s="618"/>
      <c r="EV22" s="605">
        <f t="shared" si="11"/>
        <v>4</v>
      </c>
      <c r="EW22" s="646" t="str">
        <f>GrpC!$B$6</f>
        <v>Deutschland</v>
      </c>
      <c r="EX22" s="606">
        <f t="shared" si="215"/>
        <v>15</v>
      </c>
      <c r="EY22" s="646" t="str">
        <f>GrpC!$D$6</f>
        <v>Dänemark</v>
      </c>
      <c r="EZ22" s="643"/>
      <c r="FA22" s="643"/>
      <c r="FB22" s="615"/>
      <c r="FC22" s="606" t="str">
        <f t="shared" si="216"/>
        <v/>
      </c>
      <c r="FD22" s="606" t="str">
        <f>IF((FC22&lt;&gt;""),IF(OR($F22&lt;&gt;$G22,PrSettings!$M$4="●"),(($F22-$G22)=(EZ22-FA22))*1,0),"")</f>
        <v/>
      </c>
      <c r="FE22" s="606" t="str">
        <f t="shared" si="217"/>
        <v/>
      </c>
      <c r="FF22" s="606" t="str">
        <f>IF(FC22&lt;&gt;"",IF(ABS($F22-$G22)&gt;=PrSettings!$M$7,(ABS($F22-$G22-EZ22+FA22)&lt;=1)*1,IF(AND(FC22,$F22=$G22,$F22&gt;=PrSettings!$M$6),(ABS(EZ22-$F22)&lt;=1)*1,IF(AND(FC22,$F22+$G22&gt;=PrSettings!$M$8),(ABS(EZ22-$F22)+ABS(FA22-$G22)&lt;=1)*1,""))),"")</f>
        <v/>
      </c>
      <c r="FG22" s="618"/>
      <c r="FI22" s="605">
        <f t="shared" si="12"/>
        <v>4</v>
      </c>
      <c r="FJ22" s="646" t="str">
        <f>GrpC!$B$6</f>
        <v>Deutschland</v>
      </c>
      <c r="FK22" s="606">
        <f t="shared" si="218"/>
        <v>15</v>
      </c>
      <c r="FL22" s="646" t="str">
        <f>GrpC!$D$6</f>
        <v>Dänemark</v>
      </c>
      <c r="FM22" s="643"/>
      <c r="FN22" s="643"/>
      <c r="FO22" s="615"/>
      <c r="FP22" s="606" t="str">
        <f t="shared" si="219"/>
        <v/>
      </c>
      <c r="FQ22" s="606" t="str">
        <f>IF((FP22&lt;&gt;""),IF(OR($F22&lt;&gt;$G22,PrSettings!$M$4="●"),(($F22-$G22)=(FM22-FN22))*1,0),"")</f>
        <v/>
      </c>
      <c r="FR22" s="606" t="str">
        <f t="shared" si="220"/>
        <v/>
      </c>
      <c r="FS22" s="606" t="str">
        <f>IF(FP22&lt;&gt;"",IF(ABS($F22-$G22)&gt;=PrSettings!$M$7,(ABS($F22-$G22-FM22+FN22)&lt;=1)*1,IF(AND(FP22,$F22=$G22,$F22&gt;=PrSettings!$M$6),(ABS(FM22-$F22)&lt;=1)*1,IF(AND(FP22,$F22+$G22&gt;=PrSettings!$M$8),(ABS(FM22-$F22)+ABS(FN22-$G22)&lt;=1)*1,""))),"")</f>
        <v/>
      </c>
      <c r="FT22" s="618"/>
      <c r="FV22" s="605">
        <f t="shared" si="13"/>
        <v>4</v>
      </c>
      <c r="FW22" s="646" t="str">
        <f>GrpC!$B$6</f>
        <v>Deutschland</v>
      </c>
      <c r="FX22" s="606">
        <f t="shared" si="221"/>
        <v>15</v>
      </c>
      <c r="FY22" s="646" t="str">
        <f>GrpC!$D$6</f>
        <v>Dänemark</v>
      </c>
      <c r="FZ22" s="643"/>
      <c r="GA22" s="643"/>
      <c r="GB22" s="615"/>
      <c r="GC22" s="606" t="str">
        <f t="shared" si="222"/>
        <v/>
      </c>
      <c r="GD22" s="606" t="str">
        <f>IF((GC22&lt;&gt;""),IF(OR($F22&lt;&gt;$G22,PrSettings!$M$4="●"),(($F22-$G22)=(FZ22-GA22))*1,0),"")</f>
        <v/>
      </c>
      <c r="GE22" s="606" t="str">
        <f t="shared" si="223"/>
        <v/>
      </c>
      <c r="GF22" s="606" t="str">
        <f>IF(GC22&lt;&gt;"",IF(ABS($F22-$G22)&gt;=PrSettings!$M$7,(ABS($F22-$G22-FZ22+GA22)&lt;=1)*1,IF(AND(GC22,$F22=$G22,$F22&gt;=PrSettings!$M$6),(ABS(FZ22-$F22)&lt;=1)*1,IF(AND(GC22,$F22+$G22&gt;=PrSettings!$M$8),(ABS(FZ22-$F22)+ABS(GA22-$G22)&lt;=1)*1,""))),"")</f>
        <v/>
      </c>
      <c r="GG22" s="618"/>
      <c r="GI22" s="605">
        <f t="shared" si="14"/>
        <v>4</v>
      </c>
      <c r="GJ22" s="646" t="str">
        <f>GrpC!$B$6</f>
        <v>Deutschland</v>
      </c>
      <c r="GK22" s="606">
        <f t="shared" si="224"/>
        <v>15</v>
      </c>
      <c r="GL22" s="646" t="str">
        <f>GrpC!$D$6</f>
        <v>Dänemark</v>
      </c>
      <c r="GM22" s="643"/>
      <c r="GN22" s="643"/>
      <c r="GO22" s="615"/>
      <c r="GP22" s="606" t="str">
        <f t="shared" si="225"/>
        <v/>
      </c>
      <c r="GQ22" s="606" t="str">
        <f>IF((GP22&lt;&gt;""),IF(OR($F22&lt;&gt;$G22,PrSettings!$M$4="●"),(($F22-$G22)=(GM22-GN22))*1,0),"")</f>
        <v/>
      </c>
      <c r="GR22" s="606" t="str">
        <f t="shared" si="226"/>
        <v/>
      </c>
      <c r="GS22" s="606" t="str">
        <f>IF(GP22&lt;&gt;"",IF(ABS($F22-$G22)&gt;=PrSettings!$M$7,(ABS($F22-$G22-GM22+GN22)&lt;=1)*1,IF(AND(GP22,$F22=$G22,$F22&gt;=PrSettings!$M$6),(ABS(GM22-$F22)&lt;=1)*1,IF(AND(GP22,$F22+$G22&gt;=PrSettings!$M$8),(ABS(GM22-$F22)+ABS(GN22-$G22)&lt;=1)*1,""))),"")</f>
        <v/>
      </c>
      <c r="GT22" s="618"/>
      <c r="GV22" s="605">
        <f t="shared" si="15"/>
        <v>4</v>
      </c>
      <c r="GW22" s="646" t="str">
        <f>GrpC!$B$6</f>
        <v>Deutschland</v>
      </c>
      <c r="GX22" s="606">
        <f t="shared" si="227"/>
        <v>15</v>
      </c>
      <c r="GY22" s="646" t="str">
        <f>GrpC!$D$6</f>
        <v>Dänemark</v>
      </c>
      <c r="GZ22" s="643"/>
      <c r="HA22" s="643"/>
      <c r="HB22" s="615"/>
      <c r="HC22" s="606" t="str">
        <f t="shared" si="228"/>
        <v/>
      </c>
      <c r="HD22" s="606" t="str">
        <f>IF((HC22&lt;&gt;""),IF(OR($F22&lt;&gt;$G22,PrSettings!$M$4="●"),(($F22-$G22)=(GZ22-HA22))*1,0),"")</f>
        <v/>
      </c>
      <c r="HE22" s="606" t="str">
        <f t="shared" si="229"/>
        <v/>
      </c>
      <c r="HF22" s="606" t="str">
        <f>IF(HC22&lt;&gt;"",IF(ABS($F22-$G22)&gt;=PrSettings!$M$7,(ABS($F22-$G22-GZ22+HA22)&lt;=1)*1,IF(AND(HC22,$F22=$G22,$F22&gt;=PrSettings!$M$6),(ABS(GZ22-$F22)&lt;=1)*1,IF(AND(HC22,$F22+$G22&gt;=PrSettings!$M$8),(ABS(GZ22-$F22)+ABS(HA22-$G22)&lt;=1)*1,""))),"")</f>
        <v/>
      </c>
      <c r="HG22" s="618"/>
      <c r="HI22" s="605">
        <f t="shared" si="16"/>
        <v>4</v>
      </c>
      <c r="HJ22" s="646" t="str">
        <f>GrpC!$B$6</f>
        <v>Deutschland</v>
      </c>
      <c r="HK22" s="606">
        <f t="shared" si="230"/>
        <v>15</v>
      </c>
      <c r="HL22" s="646" t="str">
        <f>GrpC!$D$6</f>
        <v>Dänemark</v>
      </c>
      <c r="HM22" s="643"/>
      <c r="HN22" s="643"/>
      <c r="HO22" s="615"/>
      <c r="HP22" s="606" t="str">
        <f t="shared" si="231"/>
        <v/>
      </c>
      <c r="HQ22" s="606" t="str">
        <f>IF((HP22&lt;&gt;""),IF(OR($F22&lt;&gt;$G22,PrSettings!$M$4="●"),(($F22-$G22)=(HM22-HN22))*1,0),"")</f>
        <v/>
      </c>
      <c r="HR22" s="606" t="str">
        <f t="shared" si="232"/>
        <v/>
      </c>
      <c r="HS22" s="606" t="str">
        <f>IF(HP22&lt;&gt;"",IF(ABS($F22-$G22)&gt;=PrSettings!$M$7,(ABS($F22-$G22-HM22+HN22)&lt;=1)*1,IF(AND(HP22,$F22=$G22,$F22&gt;=PrSettings!$M$6),(ABS(HM22-$F22)&lt;=1)*1,IF(AND(HP22,$F22+$G22&gt;=PrSettings!$M$8),(ABS(HM22-$F22)+ABS(HN22-$G22)&lt;=1)*1,""))),"")</f>
        <v/>
      </c>
      <c r="HT22" s="618"/>
      <c r="HV22" s="605">
        <f t="shared" si="17"/>
        <v>4</v>
      </c>
      <c r="HW22" s="646" t="str">
        <f>GrpC!$B$6</f>
        <v>Deutschland</v>
      </c>
      <c r="HX22" s="606">
        <f t="shared" si="233"/>
        <v>15</v>
      </c>
      <c r="HY22" s="646" t="str">
        <f>GrpC!$D$6</f>
        <v>Dänemark</v>
      </c>
      <c r="HZ22" s="643"/>
      <c r="IA22" s="643"/>
      <c r="IB22" s="615"/>
      <c r="IC22" s="606" t="str">
        <f t="shared" si="234"/>
        <v/>
      </c>
      <c r="ID22" s="606" t="str">
        <f>IF((IC22&lt;&gt;""),IF(OR($F22&lt;&gt;$G22,PrSettings!$M$4="●"),(($F22-$G22)=(HZ22-IA22))*1,0),"")</f>
        <v/>
      </c>
      <c r="IE22" s="606" t="str">
        <f t="shared" si="235"/>
        <v/>
      </c>
      <c r="IF22" s="606" t="str">
        <f>IF(IC22&lt;&gt;"",IF(ABS($F22-$G22)&gt;=PrSettings!$M$7,(ABS($F22-$G22-HZ22+IA22)&lt;=1)*1,IF(AND(IC22,$F22=$G22,$F22&gt;=PrSettings!$M$6),(ABS(HZ22-$F22)&lt;=1)*1,IF(AND(IC22,$F22+$G22&gt;=PrSettings!$M$8),(ABS(HZ22-$F22)+ABS(IA22-$G22)&lt;=1)*1,""))),"")</f>
        <v/>
      </c>
      <c r="IG22" s="618"/>
      <c r="II22" s="605">
        <f t="shared" si="18"/>
        <v>4</v>
      </c>
      <c r="IJ22" s="646" t="str">
        <f>GrpC!$B$6</f>
        <v>Deutschland</v>
      </c>
      <c r="IK22" s="606">
        <f t="shared" si="236"/>
        <v>15</v>
      </c>
      <c r="IL22" s="646" t="str">
        <f>GrpC!$D$6</f>
        <v>Dänemark</v>
      </c>
      <c r="IM22" s="643"/>
      <c r="IN22" s="643"/>
      <c r="IO22" s="615"/>
      <c r="IP22" s="606" t="str">
        <f t="shared" si="237"/>
        <v/>
      </c>
      <c r="IQ22" s="606" t="str">
        <f>IF((IP22&lt;&gt;""),IF(OR($F22&lt;&gt;$G22,PrSettings!$M$4="●"),(($F22-$G22)=(IM22-IN22))*1,0),"")</f>
        <v/>
      </c>
      <c r="IR22" s="606" t="str">
        <f t="shared" si="238"/>
        <v/>
      </c>
      <c r="IS22" s="606" t="str">
        <f>IF(IP22&lt;&gt;"",IF(ABS($F22-$G22)&gt;=PrSettings!$M$7,(ABS($F22-$G22-IM22+IN22)&lt;=1)*1,IF(AND(IP22,$F22=$G22,$F22&gt;=PrSettings!$M$6),(ABS(IM22-$F22)&lt;=1)*1,IF(AND(IP22,$F22+$G22&gt;=PrSettings!$M$8),(ABS(IM22-$F22)+ABS(IN22-$G22)&lt;=1)*1,""))),"")</f>
        <v/>
      </c>
      <c r="IT22" s="618"/>
      <c r="IV22" s="605">
        <f t="shared" si="19"/>
        <v>4</v>
      </c>
      <c r="IW22" s="646" t="str">
        <f>GrpC!$B$6</f>
        <v>Deutschland</v>
      </c>
      <c r="IX22" s="606">
        <f t="shared" si="239"/>
        <v>15</v>
      </c>
      <c r="IY22" s="646" t="str">
        <f>GrpC!$D$6</f>
        <v>Dänemark</v>
      </c>
      <c r="IZ22" s="643"/>
      <c r="JA22" s="643"/>
      <c r="JB22" s="615"/>
      <c r="JC22" s="606" t="str">
        <f t="shared" si="240"/>
        <v/>
      </c>
      <c r="JD22" s="606" t="str">
        <f>IF((JC22&lt;&gt;""),IF(OR($F22&lt;&gt;$G22,PrSettings!$M$4="●"),(($F22-$G22)=(IZ22-JA22))*1,0),"")</f>
        <v/>
      </c>
      <c r="JE22" s="606" t="str">
        <f t="shared" si="241"/>
        <v/>
      </c>
      <c r="JF22" s="606" t="str">
        <f>IF(JC22&lt;&gt;"",IF(ABS($F22-$G22)&gt;=PrSettings!$M$7,(ABS($F22-$G22-IZ22+JA22)&lt;=1)*1,IF(AND(JC22,$F22=$G22,$F22&gt;=PrSettings!$M$6),(ABS(IZ22-$F22)&lt;=1)*1,IF(AND(JC22,$F22+$G22&gt;=PrSettings!$M$8),(ABS(IZ22-$F22)+ABS(JA22-$G22)&lt;=1)*1,""))),"")</f>
        <v/>
      </c>
      <c r="JG22" s="618"/>
      <c r="JI22" s="605">
        <f t="shared" si="20"/>
        <v>4</v>
      </c>
      <c r="JJ22" s="646" t="str">
        <f>GrpC!$B$6</f>
        <v>Deutschland</v>
      </c>
      <c r="JK22" s="606">
        <f t="shared" si="242"/>
        <v>15</v>
      </c>
      <c r="JL22" s="646" t="str">
        <f>GrpC!$D$6</f>
        <v>Dänemark</v>
      </c>
      <c r="JM22" s="643"/>
      <c r="JN22" s="643"/>
      <c r="JO22" s="615"/>
      <c r="JP22" s="606" t="str">
        <f t="shared" si="243"/>
        <v/>
      </c>
      <c r="JQ22" s="606" t="str">
        <f>IF((JP22&lt;&gt;""),IF(OR($F22&lt;&gt;$G22,PrSettings!$M$4="●"),(($F22-$G22)=(JM22-JN22))*1,0),"")</f>
        <v/>
      </c>
      <c r="JR22" s="606" t="str">
        <f t="shared" si="244"/>
        <v/>
      </c>
      <c r="JS22" s="606" t="str">
        <f>IF(JP22&lt;&gt;"",IF(ABS($F22-$G22)&gt;=PrSettings!$M$7,(ABS($F22-$G22-JM22+JN22)&lt;=1)*1,IF(AND(JP22,$F22=$G22,$F22&gt;=PrSettings!$M$6),(ABS(JM22-$F22)&lt;=1)*1,IF(AND(JP22,$F22+$G22&gt;=PrSettings!$M$8),(ABS(JM22-$F22)+ABS(JN22-$G22)&lt;=1)*1,""))),"")</f>
        <v/>
      </c>
      <c r="JT22" s="618"/>
      <c r="JV22" s="605">
        <f t="shared" si="21"/>
        <v>4</v>
      </c>
      <c r="JW22" s="646" t="str">
        <f>GrpC!$B$6</f>
        <v>Deutschland</v>
      </c>
      <c r="JX22" s="606">
        <f t="shared" si="245"/>
        <v>15</v>
      </c>
      <c r="JY22" s="646" t="str">
        <f>GrpC!$D$6</f>
        <v>Dänemark</v>
      </c>
      <c r="JZ22" s="643"/>
      <c r="KA22" s="643"/>
      <c r="KB22" s="615"/>
      <c r="KC22" s="606" t="str">
        <f t="shared" si="246"/>
        <v/>
      </c>
      <c r="KD22" s="606" t="str">
        <f>IF((KC22&lt;&gt;""),IF(OR($F22&lt;&gt;$G22,PrSettings!$M$4="●"),(($F22-$G22)=(JZ22-KA22))*1,0),"")</f>
        <v/>
      </c>
      <c r="KE22" s="606" t="str">
        <f t="shared" si="247"/>
        <v/>
      </c>
      <c r="KF22" s="606" t="str">
        <f>IF(KC22&lt;&gt;"",IF(ABS($F22-$G22)&gt;=PrSettings!$M$7,(ABS($F22-$G22-JZ22+KA22)&lt;=1)*1,IF(AND(KC22,$F22=$G22,$F22&gt;=PrSettings!$M$6),(ABS(JZ22-$F22)&lt;=1)*1,IF(AND(KC22,$F22+$G22&gt;=PrSettings!$M$8),(ABS(JZ22-$F22)+ABS(KA22-$G22)&lt;=1)*1,""))),"")</f>
        <v/>
      </c>
      <c r="KG22" s="618"/>
      <c r="KI22" s="605">
        <f t="shared" si="22"/>
        <v>4</v>
      </c>
      <c r="KJ22" s="646" t="str">
        <f>GrpC!$B$6</f>
        <v>Deutschland</v>
      </c>
      <c r="KK22" s="606">
        <f t="shared" si="248"/>
        <v>15</v>
      </c>
      <c r="KL22" s="646" t="str">
        <f>GrpC!$D$6</f>
        <v>Dänemark</v>
      </c>
      <c r="KM22" s="643"/>
      <c r="KN22" s="643"/>
      <c r="KO22" s="615"/>
      <c r="KP22" s="606" t="str">
        <f t="shared" si="249"/>
        <v/>
      </c>
      <c r="KQ22" s="606" t="str">
        <f>IF((KP22&lt;&gt;""),IF(OR($F22&lt;&gt;$G22,PrSettings!$M$4="●"),(($F22-$G22)=(KM22-KN22))*1,0),"")</f>
        <v/>
      </c>
      <c r="KR22" s="606" t="str">
        <f t="shared" si="250"/>
        <v/>
      </c>
      <c r="KS22" s="606" t="str">
        <f>IF(KP22&lt;&gt;"",IF(ABS($F22-$G22)&gt;=PrSettings!$M$7,(ABS($F22-$G22-KM22+KN22)&lt;=1)*1,IF(AND(KP22,$F22=$G22,$F22&gt;=PrSettings!$M$6),(ABS(KM22-$F22)&lt;=1)*1,IF(AND(KP22,$F22+$G22&gt;=PrSettings!$M$8),(ABS(KM22-$F22)+ABS(KN22-$G22)&lt;=1)*1,""))),"")</f>
        <v/>
      </c>
      <c r="KT22" s="618"/>
      <c r="KV22" s="605">
        <f t="shared" si="23"/>
        <v>4</v>
      </c>
      <c r="KW22" s="646" t="str">
        <f>GrpC!$B$6</f>
        <v>Deutschland</v>
      </c>
      <c r="KX22" s="606">
        <f t="shared" si="251"/>
        <v>15</v>
      </c>
      <c r="KY22" s="646" t="str">
        <f>GrpC!$D$6</f>
        <v>Dänemark</v>
      </c>
      <c r="KZ22" s="643"/>
      <c r="LA22" s="643"/>
      <c r="LB22" s="615"/>
      <c r="LC22" s="606" t="str">
        <f t="shared" si="252"/>
        <v/>
      </c>
      <c r="LD22" s="606" t="str">
        <f>IF((LC22&lt;&gt;""),IF(OR($F22&lt;&gt;$G22,PrSettings!$M$4="●"),(($F22-$G22)=(KZ22-LA22))*1,0),"")</f>
        <v/>
      </c>
      <c r="LE22" s="606" t="str">
        <f t="shared" si="253"/>
        <v/>
      </c>
      <c r="LF22" s="606" t="str">
        <f>IF(LC22&lt;&gt;"",IF(ABS($F22-$G22)&gt;=PrSettings!$M$7,(ABS($F22-$G22-KZ22+LA22)&lt;=1)*1,IF(AND(LC22,$F22=$G22,$F22&gt;=PrSettings!$M$6),(ABS(KZ22-$F22)&lt;=1)*1,IF(AND(LC22,$F22+$G22&gt;=PrSettings!$M$8),(ABS(KZ22-$F22)+ABS(LA22-$G22)&lt;=1)*1,""))),"")</f>
        <v/>
      </c>
      <c r="LG22" s="618"/>
      <c r="LI22" s="605">
        <f t="shared" si="24"/>
        <v>4</v>
      </c>
      <c r="LJ22" s="646" t="str">
        <f>GrpC!$B$6</f>
        <v>Deutschland</v>
      </c>
      <c r="LK22" s="606">
        <f t="shared" si="254"/>
        <v>15</v>
      </c>
      <c r="LL22" s="646" t="str">
        <f>GrpC!$D$6</f>
        <v>Dänemark</v>
      </c>
      <c r="LM22" s="643"/>
      <c r="LN22" s="643"/>
      <c r="LO22" s="615"/>
      <c r="LP22" s="606" t="str">
        <f t="shared" si="255"/>
        <v/>
      </c>
      <c r="LQ22" s="606" t="str">
        <f>IF((LP22&lt;&gt;""),IF(OR($F22&lt;&gt;$G22,PrSettings!$M$4="●"),(($F22-$G22)=(LM22-LN22))*1,0),"")</f>
        <v/>
      </c>
      <c r="LR22" s="606" t="str">
        <f t="shared" si="256"/>
        <v/>
      </c>
      <c r="LS22" s="606" t="str">
        <f>IF(LP22&lt;&gt;"",IF(ABS($F22-$G22)&gt;=PrSettings!$M$7,(ABS($F22-$G22-LM22+LN22)&lt;=1)*1,IF(AND(LP22,$F22=$G22,$F22&gt;=PrSettings!$M$6),(ABS(LM22-$F22)&lt;=1)*1,IF(AND(LP22,$F22+$G22&gt;=PrSettings!$M$8),(ABS(LM22-$F22)+ABS(LN22-$G22)&lt;=1)*1,""))),"")</f>
        <v/>
      </c>
      <c r="LT22" s="618"/>
      <c r="LV22" s="605">
        <f t="shared" si="25"/>
        <v>4</v>
      </c>
      <c r="LW22" s="646" t="str">
        <f>GrpC!$B$6</f>
        <v>Deutschland</v>
      </c>
      <c r="LX22" s="606">
        <f t="shared" si="257"/>
        <v>15</v>
      </c>
      <c r="LY22" s="646" t="str">
        <f>GrpC!$D$6</f>
        <v>Dänemark</v>
      </c>
      <c r="LZ22" s="643"/>
      <c r="MA22" s="643"/>
      <c r="MB22" s="615"/>
      <c r="MC22" s="606" t="str">
        <f t="shared" si="258"/>
        <v/>
      </c>
      <c r="MD22" s="606" t="str">
        <f>IF((MC22&lt;&gt;""),IF(OR($F22&lt;&gt;$G22,PrSettings!$M$4="●"),(($F22-$G22)=(LZ22-MA22))*1,0),"")</f>
        <v/>
      </c>
      <c r="ME22" s="606" t="str">
        <f t="shared" si="259"/>
        <v/>
      </c>
      <c r="MF22" s="606" t="str">
        <f>IF(MC22&lt;&gt;"",IF(ABS($F22-$G22)&gt;=PrSettings!$M$7,(ABS($F22-$G22-LZ22+MA22)&lt;=1)*1,IF(AND(MC22,$F22=$G22,$F22&gt;=PrSettings!$M$6),(ABS(LZ22-$F22)&lt;=1)*1,IF(AND(MC22,$F22+$G22&gt;=PrSettings!$M$8),(ABS(LZ22-$F22)+ABS(MA22-$G22)&lt;=1)*1,""))),"")</f>
        <v/>
      </c>
      <c r="MG22" s="618"/>
    </row>
    <row r="23" spans="2:345" x14ac:dyDescent="0.25">
      <c r="B23" s="605">
        <f>INDEX(Groups!$C$7:$C$25,MATCH(C23,Groups!$D$7:$D$25,0))</f>
        <v>8</v>
      </c>
      <c r="C23" s="646" t="str">
        <f>GrpC!$B$7</f>
        <v>Polen</v>
      </c>
      <c r="D23" s="606">
        <f>INDEX(Groups!$C$7:$C$25,MATCH(E23,Groups!$D$7:$D$25,0))</f>
        <v>17</v>
      </c>
      <c r="E23" s="646" t="str">
        <f>GrpC!$D$7</f>
        <v>Schweden</v>
      </c>
      <c r="F23" s="649">
        <f>GrpC!$E$7</f>
        <v>0</v>
      </c>
      <c r="G23" s="650">
        <f>GrpC!$G$7</f>
        <v>3</v>
      </c>
      <c r="I23" s="605">
        <f t="shared" si="0"/>
        <v>8</v>
      </c>
      <c r="J23" s="646" t="str">
        <f>GrpC!$B$7</f>
        <v>Polen</v>
      </c>
      <c r="K23" s="606">
        <f t="shared" si="182"/>
        <v>17</v>
      </c>
      <c r="L23" s="646" t="str">
        <f>GrpC!$D$7</f>
        <v>Schweden</v>
      </c>
      <c r="M23" s="643"/>
      <c r="N23" s="643"/>
      <c r="O23" s="615"/>
      <c r="P23" s="606" t="str">
        <f t="shared" si="183"/>
        <v/>
      </c>
      <c r="Q23" s="606" t="str">
        <f>IF((P23&lt;&gt;""),IF(OR($F23&lt;&gt;$G23,PrSettings!$M$4="●"),(($F23-$G23)=(M23-N23))*1,0),"")</f>
        <v/>
      </c>
      <c r="R23" s="606" t="str">
        <f t="shared" si="184"/>
        <v/>
      </c>
      <c r="S23" s="606" t="str">
        <f>IF(P23&lt;&gt;"",IF(ABS($F23-$G23)&gt;=PrSettings!$M$7,(ABS($F23-$G23-M23+N23)&lt;=1)*1,IF(AND(P23,$F23=$G23,$F23&gt;=PrSettings!$M$6),(ABS(M23-$F23)&lt;=1)*1,IF(AND(P23,$F23+$G23&gt;=PrSettings!$M$8),(ABS(M23-$F23)+ABS(N23-$G23)&lt;=1)*1,""))),"")</f>
        <v/>
      </c>
      <c r="T23" s="618"/>
      <c r="V23" s="605">
        <f t="shared" si="1"/>
        <v>8</v>
      </c>
      <c r="W23" s="646" t="str">
        <f>GrpC!$B$7</f>
        <v>Polen</v>
      </c>
      <c r="X23" s="606">
        <f t="shared" si="185"/>
        <v>17</v>
      </c>
      <c r="Y23" s="646" t="str">
        <f>GrpC!$D$7</f>
        <v>Schweden</v>
      </c>
      <c r="Z23" s="643"/>
      <c r="AA23" s="643"/>
      <c r="AB23" s="615"/>
      <c r="AC23" s="606" t="str">
        <f t="shared" si="186"/>
        <v/>
      </c>
      <c r="AD23" s="606" t="str">
        <f>IF((AC23&lt;&gt;""),IF(OR($F23&lt;&gt;$G23,PrSettings!$M$4="●"),(($F23-$G23)=(Z23-AA23))*1,0),"")</f>
        <v/>
      </c>
      <c r="AE23" s="606" t="str">
        <f t="shared" si="187"/>
        <v/>
      </c>
      <c r="AF23" s="606" t="str">
        <f>IF(AC23&lt;&gt;"",IF(ABS($F23-$G23)&gt;=PrSettings!$M$7,(ABS($F23-$G23-Z23+AA23)&lt;=1)*1,IF(AND(AC23,$F23=$G23,$F23&gt;=PrSettings!$M$6),(ABS(Z23-$F23)&lt;=1)*1,IF(AND(AC23,$F23+$G23&gt;=PrSettings!$M$8),(ABS(Z23-$F23)+ABS(AA23-$G23)&lt;=1)*1,""))),"")</f>
        <v/>
      </c>
      <c r="AG23" s="618"/>
      <c r="AI23" s="605">
        <f t="shared" si="2"/>
        <v>8</v>
      </c>
      <c r="AJ23" s="646" t="str">
        <f>GrpC!$B$7</f>
        <v>Polen</v>
      </c>
      <c r="AK23" s="606">
        <f t="shared" si="188"/>
        <v>17</v>
      </c>
      <c r="AL23" s="646" t="str">
        <f>GrpC!$D$7</f>
        <v>Schweden</v>
      </c>
      <c r="AM23" s="643"/>
      <c r="AN23" s="643"/>
      <c r="AO23" s="615"/>
      <c r="AP23" s="606" t="str">
        <f t="shared" si="189"/>
        <v/>
      </c>
      <c r="AQ23" s="606" t="str">
        <f>IF((AP23&lt;&gt;""),IF(OR($F23&lt;&gt;$G23,PrSettings!$M$4="●"),(($F23-$G23)=(AM23-AN23))*1,0),"")</f>
        <v/>
      </c>
      <c r="AR23" s="606" t="str">
        <f t="shared" si="190"/>
        <v/>
      </c>
      <c r="AS23" s="606" t="str">
        <f>IF(AP23&lt;&gt;"",IF(ABS($F23-$G23)&gt;=PrSettings!$M$7,(ABS($F23-$G23-AM23+AN23)&lt;=1)*1,IF(AND(AP23,$F23=$G23,$F23&gt;=PrSettings!$M$6),(ABS(AM23-$F23)&lt;=1)*1,IF(AND(AP23,$F23+$G23&gt;=PrSettings!$M$8),(ABS(AM23-$F23)+ABS(AN23-$G23)&lt;=1)*1,""))),"")</f>
        <v/>
      </c>
      <c r="AT23" s="618"/>
      <c r="AV23" s="605">
        <f t="shared" si="3"/>
        <v>8</v>
      </c>
      <c r="AW23" s="646" t="str">
        <f>GrpC!$B$7</f>
        <v>Polen</v>
      </c>
      <c r="AX23" s="606">
        <f t="shared" si="191"/>
        <v>17</v>
      </c>
      <c r="AY23" s="646" t="str">
        <f>GrpC!$D$7</f>
        <v>Schweden</v>
      </c>
      <c r="AZ23" s="643"/>
      <c r="BA23" s="643"/>
      <c r="BB23" s="615"/>
      <c r="BC23" s="606" t="str">
        <f t="shared" si="192"/>
        <v/>
      </c>
      <c r="BD23" s="606" t="str">
        <f>IF((BC23&lt;&gt;""),IF(OR($F23&lt;&gt;$G23,PrSettings!$M$4="●"),(($F23-$G23)=(AZ23-BA23))*1,0),"")</f>
        <v/>
      </c>
      <c r="BE23" s="606" t="str">
        <f t="shared" si="193"/>
        <v/>
      </c>
      <c r="BF23" s="606" t="str">
        <f>IF(BC23&lt;&gt;"",IF(ABS($F23-$G23)&gt;=PrSettings!$M$7,(ABS($F23-$G23-AZ23+BA23)&lt;=1)*1,IF(AND(BC23,$F23=$G23,$F23&gt;=PrSettings!$M$6),(ABS(AZ23-$F23)&lt;=1)*1,IF(AND(BC23,$F23+$G23&gt;=PrSettings!$M$8),(ABS(AZ23-$F23)+ABS(BA23-$G23)&lt;=1)*1,""))),"")</f>
        <v/>
      </c>
      <c r="BG23" s="618"/>
      <c r="BI23" s="605">
        <f t="shared" si="4"/>
        <v>8</v>
      </c>
      <c r="BJ23" s="646" t="str">
        <f>GrpC!$B$7</f>
        <v>Polen</v>
      </c>
      <c r="BK23" s="606">
        <f t="shared" si="194"/>
        <v>17</v>
      </c>
      <c r="BL23" s="646" t="str">
        <f>GrpC!$D$7</f>
        <v>Schweden</v>
      </c>
      <c r="BM23" s="643"/>
      <c r="BN23" s="643"/>
      <c r="BO23" s="615"/>
      <c r="BP23" s="606" t="str">
        <f t="shared" si="195"/>
        <v/>
      </c>
      <c r="BQ23" s="606" t="str">
        <f>IF((BP23&lt;&gt;""),IF(OR($F23&lt;&gt;$G23,PrSettings!$M$4="●"),(($F23-$G23)=(BM23-BN23))*1,0),"")</f>
        <v/>
      </c>
      <c r="BR23" s="606" t="str">
        <f t="shared" si="196"/>
        <v/>
      </c>
      <c r="BS23" s="606" t="str">
        <f>IF(BP23&lt;&gt;"",IF(ABS($F23-$G23)&gt;=PrSettings!$M$7,(ABS($F23-$G23-BM23+BN23)&lt;=1)*1,IF(AND(BP23,$F23=$G23,$F23&gt;=PrSettings!$M$6),(ABS(BM23-$F23)&lt;=1)*1,IF(AND(BP23,$F23+$G23&gt;=PrSettings!$M$8),(ABS(BM23-$F23)+ABS(BN23-$G23)&lt;=1)*1,""))),"")</f>
        <v/>
      </c>
      <c r="BT23" s="618"/>
      <c r="BV23" s="605">
        <f t="shared" si="5"/>
        <v>8</v>
      </c>
      <c r="BW23" s="646" t="str">
        <f>GrpC!$B$7</f>
        <v>Polen</v>
      </c>
      <c r="BX23" s="606">
        <f t="shared" si="197"/>
        <v>17</v>
      </c>
      <c r="BY23" s="646" t="str">
        <f>GrpC!$D$7</f>
        <v>Schweden</v>
      </c>
      <c r="BZ23" s="643"/>
      <c r="CA23" s="643"/>
      <c r="CB23" s="615"/>
      <c r="CC23" s="606" t="str">
        <f t="shared" si="198"/>
        <v/>
      </c>
      <c r="CD23" s="606" t="str">
        <f>IF((CC23&lt;&gt;""),IF(OR($F23&lt;&gt;$G23,PrSettings!$M$4="●"),(($F23-$G23)=(BZ23-CA23))*1,0),"")</f>
        <v/>
      </c>
      <c r="CE23" s="606" t="str">
        <f t="shared" si="199"/>
        <v/>
      </c>
      <c r="CF23" s="606" t="str">
        <f>IF(CC23&lt;&gt;"",IF(ABS($F23-$G23)&gt;=PrSettings!$M$7,(ABS($F23-$G23-BZ23+CA23)&lt;=1)*1,IF(AND(CC23,$F23=$G23,$F23&gt;=PrSettings!$M$6),(ABS(BZ23-$F23)&lt;=1)*1,IF(AND(CC23,$F23+$G23&gt;=PrSettings!$M$8),(ABS(BZ23-$F23)+ABS(CA23-$G23)&lt;=1)*1,""))),"")</f>
        <v/>
      </c>
      <c r="CG23" s="618"/>
      <c r="CI23" s="605">
        <f t="shared" si="6"/>
        <v>8</v>
      </c>
      <c r="CJ23" s="646" t="str">
        <f>GrpC!$B$7</f>
        <v>Polen</v>
      </c>
      <c r="CK23" s="606">
        <f t="shared" si="200"/>
        <v>17</v>
      </c>
      <c r="CL23" s="646" t="str">
        <f>GrpC!$D$7</f>
        <v>Schweden</v>
      </c>
      <c r="CM23" s="643"/>
      <c r="CN23" s="643"/>
      <c r="CO23" s="615"/>
      <c r="CP23" s="606" t="str">
        <f t="shared" si="201"/>
        <v/>
      </c>
      <c r="CQ23" s="606" t="str">
        <f>IF((CP23&lt;&gt;""),IF(OR($F23&lt;&gt;$G23,PrSettings!$M$4="●"),(($F23-$G23)=(CM23-CN23))*1,0),"")</f>
        <v/>
      </c>
      <c r="CR23" s="606" t="str">
        <f t="shared" si="202"/>
        <v/>
      </c>
      <c r="CS23" s="606" t="str">
        <f>IF(CP23&lt;&gt;"",IF(ABS($F23-$G23)&gt;=PrSettings!$M$7,(ABS($F23-$G23-CM23+CN23)&lt;=1)*1,IF(AND(CP23,$F23=$G23,$F23&gt;=PrSettings!$M$6),(ABS(CM23-$F23)&lt;=1)*1,IF(AND(CP23,$F23+$G23&gt;=PrSettings!$M$8),(ABS(CM23-$F23)+ABS(CN23-$G23)&lt;=1)*1,""))),"")</f>
        <v/>
      </c>
      <c r="CT23" s="618"/>
      <c r="CV23" s="605">
        <f t="shared" si="7"/>
        <v>8</v>
      </c>
      <c r="CW23" s="646" t="str">
        <f>GrpC!$B$7</f>
        <v>Polen</v>
      </c>
      <c r="CX23" s="606">
        <f t="shared" si="203"/>
        <v>17</v>
      </c>
      <c r="CY23" s="646" t="str">
        <f>GrpC!$D$7</f>
        <v>Schweden</v>
      </c>
      <c r="CZ23" s="643"/>
      <c r="DA23" s="643"/>
      <c r="DB23" s="615"/>
      <c r="DC23" s="606" t="str">
        <f t="shared" si="204"/>
        <v/>
      </c>
      <c r="DD23" s="606" t="str">
        <f>IF((DC23&lt;&gt;""),IF(OR($F23&lt;&gt;$G23,PrSettings!$M$4="●"),(($F23-$G23)=(CZ23-DA23))*1,0),"")</f>
        <v/>
      </c>
      <c r="DE23" s="606" t="str">
        <f t="shared" si="205"/>
        <v/>
      </c>
      <c r="DF23" s="606" t="str">
        <f>IF(DC23&lt;&gt;"",IF(ABS($F23-$G23)&gt;=PrSettings!$M$7,(ABS($F23-$G23-CZ23+DA23)&lt;=1)*1,IF(AND(DC23,$F23=$G23,$F23&gt;=PrSettings!$M$6),(ABS(CZ23-$F23)&lt;=1)*1,IF(AND(DC23,$F23+$G23&gt;=PrSettings!$M$8),(ABS(CZ23-$F23)+ABS(DA23-$G23)&lt;=1)*1,""))),"")</f>
        <v/>
      </c>
      <c r="DG23" s="618"/>
      <c r="DI23" s="605">
        <f t="shared" si="8"/>
        <v>8</v>
      </c>
      <c r="DJ23" s="646" t="str">
        <f>GrpC!$B$7</f>
        <v>Polen</v>
      </c>
      <c r="DK23" s="606">
        <f t="shared" si="206"/>
        <v>17</v>
      </c>
      <c r="DL23" s="646" t="str">
        <f>GrpC!$D$7</f>
        <v>Schweden</v>
      </c>
      <c r="DM23" s="643"/>
      <c r="DN23" s="643"/>
      <c r="DO23" s="615"/>
      <c r="DP23" s="606" t="str">
        <f t="shared" si="207"/>
        <v/>
      </c>
      <c r="DQ23" s="606" t="str">
        <f>IF((DP23&lt;&gt;""),IF(OR($F23&lt;&gt;$G23,PrSettings!$M$4="●"),(($F23-$G23)=(DM23-DN23))*1,0),"")</f>
        <v/>
      </c>
      <c r="DR23" s="606" t="str">
        <f t="shared" si="208"/>
        <v/>
      </c>
      <c r="DS23" s="606" t="str">
        <f>IF(DP23&lt;&gt;"",IF(ABS($F23-$G23)&gt;=PrSettings!$M$7,(ABS($F23-$G23-DM23+DN23)&lt;=1)*1,IF(AND(DP23,$F23=$G23,$F23&gt;=PrSettings!$M$6),(ABS(DM23-$F23)&lt;=1)*1,IF(AND(DP23,$F23+$G23&gt;=PrSettings!$M$8),(ABS(DM23-$F23)+ABS(DN23-$G23)&lt;=1)*1,""))),"")</f>
        <v/>
      </c>
      <c r="DT23" s="618"/>
      <c r="DV23" s="605">
        <f t="shared" si="9"/>
        <v>8</v>
      </c>
      <c r="DW23" s="646" t="str">
        <f>GrpC!$B$7</f>
        <v>Polen</v>
      </c>
      <c r="DX23" s="606">
        <f t="shared" si="209"/>
        <v>17</v>
      </c>
      <c r="DY23" s="646" t="str">
        <f>GrpC!$D$7</f>
        <v>Schweden</v>
      </c>
      <c r="DZ23" s="643"/>
      <c r="EA23" s="643"/>
      <c r="EB23" s="615"/>
      <c r="EC23" s="606" t="str">
        <f t="shared" si="210"/>
        <v/>
      </c>
      <c r="ED23" s="606" t="str">
        <f>IF((EC23&lt;&gt;""),IF(OR($F23&lt;&gt;$G23,PrSettings!$M$4="●"),(($F23-$G23)=(DZ23-EA23))*1,0),"")</f>
        <v/>
      </c>
      <c r="EE23" s="606" t="str">
        <f t="shared" si="211"/>
        <v/>
      </c>
      <c r="EF23" s="606" t="str">
        <f>IF(EC23&lt;&gt;"",IF(ABS($F23-$G23)&gt;=PrSettings!$M$7,(ABS($F23-$G23-DZ23+EA23)&lt;=1)*1,IF(AND(EC23,$F23=$G23,$F23&gt;=PrSettings!$M$6),(ABS(DZ23-$F23)&lt;=1)*1,IF(AND(EC23,$F23+$G23&gt;=PrSettings!$M$8),(ABS(DZ23-$F23)+ABS(EA23-$G23)&lt;=1)*1,""))),"")</f>
        <v/>
      </c>
      <c r="EG23" s="618"/>
      <c r="EI23" s="605">
        <f t="shared" si="10"/>
        <v>8</v>
      </c>
      <c r="EJ23" s="646" t="str">
        <f>GrpC!$B$7</f>
        <v>Polen</v>
      </c>
      <c r="EK23" s="606">
        <f t="shared" si="212"/>
        <v>17</v>
      </c>
      <c r="EL23" s="646" t="str">
        <f>GrpC!$D$7</f>
        <v>Schweden</v>
      </c>
      <c r="EM23" s="643"/>
      <c r="EN23" s="643"/>
      <c r="EO23" s="615"/>
      <c r="EP23" s="606" t="str">
        <f t="shared" si="213"/>
        <v/>
      </c>
      <c r="EQ23" s="606" t="str">
        <f>IF((EP23&lt;&gt;""),IF(OR($F23&lt;&gt;$G23,PrSettings!$M$4="●"),(($F23-$G23)=(EM23-EN23))*1,0),"")</f>
        <v/>
      </c>
      <c r="ER23" s="606" t="str">
        <f t="shared" si="214"/>
        <v/>
      </c>
      <c r="ES23" s="606" t="str">
        <f>IF(EP23&lt;&gt;"",IF(ABS($F23-$G23)&gt;=PrSettings!$M$7,(ABS($F23-$G23-EM23+EN23)&lt;=1)*1,IF(AND(EP23,$F23=$G23,$F23&gt;=PrSettings!$M$6),(ABS(EM23-$F23)&lt;=1)*1,IF(AND(EP23,$F23+$G23&gt;=PrSettings!$M$8),(ABS(EM23-$F23)+ABS(EN23-$G23)&lt;=1)*1,""))),"")</f>
        <v/>
      </c>
      <c r="ET23" s="618"/>
      <c r="EV23" s="605">
        <f t="shared" si="11"/>
        <v>8</v>
      </c>
      <c r="EW23" s="646" t="str">
        <f>GrpC!$B$7</f>
        <v>Polen</v>
      </c>
      <c r="EX23" s="606">
        <f t="shared" si="215"/>
        <v>17</v>
      </c>
      <c r="EY23" s="646" t="str">
        <f>GrpC!$D$7</f>
        <v>Schweden</v>
      </c>
      <c r="EZ23" s="643"/>
      <c r="FA23" s="643"/>
      <c r="FB23" s="615"/>
      <c r="FC23" s="606" t="str">
        <f t="shared" si="216"/>
        <v/>
      </c>
      <c r="FD23" s="606" t="str">
        <f>IF((FC23&lt;&gt;""),IF(OR($F23&lt;&gt;$G23,PrSettings!$M$4="●"),(($F23-$G23)=(EZ23-FA23))*1,0),"")</f>
        <v/>
      </c>
      <c r="FE23" s="606" t="str">
        <f t="shared" si="217"/>
        <v/>
      </c>
      <c r="FF23" s="606" t="str">
        <f>IF(FC23&lt;&gt;"",IF(ABS($F23-$G23)&gt;=PrSettings!$M$7,(ABS($F23-$G23-EZ23+FA23)&lt;=1)*1,IF(AND(FC23,$F23=$G23,$F23&gt;=PrSettings!$M$6),(ABS(EZ23-$F23)&lt;=1)*1,IF(AND(FC23,$F23+$G23&gt;=PrSettings!$M$8),(ABS(EZ23-$F23)+ABS(FA23-$G23)&lt;=1)*1,""))),"")</f>
        <v/>
      </c>
      <c r="FG23" s="618"/>
      <c r="FI23" s="605">
        <f t="shared" si="12"/>
        <v>8</v>
      </c>
      <c r="FJ23" s="646" t="str">
        <f>GrpC!$B$7</f>
        <v>Polen</v>
      </c>
      <c r="FK23" s="606">
        <f t="shared" si="218"/>
        <v>17</v>
      </c>
      <c r="FL23" s="646" t="str">
        <f>GrpC!$D$7</f>
        <v>Schweden</v>
      </c>
      <c r="FM23" s="643"/>
      <c r="FN23" s="643"/>
      <c r="FO23" s="615"/>
      <c r="FP23" s="606" t="str">
        <f t="shared" si="219"/>
        <v/>
      </c>
      <c r="FQ23" s="606" t="str">
        <f>IF((FP23&lt;&gt;""),IF(OR($F23&lt;&gt;$G23,PrSettings!$M$4="●"),(($F23-$G23)=(FM23-FN23))*1,0),"")</f>
        <v/>
      </c>
      <c r="FR23" s="606" t="str">
        <f t="shared" si="220"/>
        <v/>
      </c>
      <c r="FS23" s="606" t="str">
        <f>IF(FP23&lt;&gt;"",IF(ABS($F23-$G23)&gt;=PrSettings!$M$7,(ABS($F23-$G23-FM23+FN23)&lt;=1)*1,IF(AND(FP23,$F23=$G23,$F23&gt;=PrSettings!$M$6),(ABS(FM23-$F23)&lt;=1)*1,IF(AND(FP23,$F23+$G23&gt;=PrSettings!$M$8),(ABS(FM23-$F23)+ABS(FN23-$G23)&lt;=1)*1,""))),"")</f>
        <v/>
      </c>
      <c r="FT23" s="618"/>
      <c r="FV23" s="605">
        <f t="shared" si="13"/>
        <v>8</v>
      </c>
      <c r="FW23" s="646" t="str">
        <f>GrpC!$B$7</f>
        <v>Polen</v>
      </c>
      <c r="FX23" s="606">
        <f t="shared" si="221"/>
        <v>17</v>
      </c>
      <c r="FY23" s="646" t="str">
        <f>GrpC!$D$7</f>
        <v>Schweden</v>
      </c>
      <c r="FZ23" s="643"/>
      <c r="GA23" s="643"/>
      <c r="GB23" s="615"/>
      <c r="GC23" s="606" t="str">
        <f t="shared" si="222"/>
        <v/>
      </c>
      <c r="GD23" s="606" t="str">
        <f>IF((GC23&lt;&gt;""),IF(OR($F23&lt;&gt;$G23,PrSettings!$M$4="●"),(($F23-$G23)=(FZ23-GA23))*1,0),"")</f>
        <v/>
      </c>
      <c r="GE23" s="606" t="str">
        <f t="shared" si="223"/>
        <v/>
      </c>
      <c r="GF23" s="606" t="str">
        <f>IF(GC23&lt;&gt;"",IF(ABS($F23-$G23)&gt;=PrSettings!$M$7,(ABS($F23-$G23-FZ23+GA23)&lt;=1)*1,IF(AND(GC23,$F23=$G23,$F23&gt;=PrSettings!$M$6),(ABS(FZ23-$F23)&lt;=1)*1,IF(AND(GC23,$F23+$G23&gt;=PrSettings!$M$8),(ABS(FZ23-$F23)+ABS(GA23-$G23)&lt;=1)*1,""))),"")</f>
        <v/>
      </c>
      <c r="GG23" s="618"/>
      <c r="GI23" s="605">
        <f t="shared" si="14"/>
        <v>8</v>
      </c>
      <c r="GJ23" s="646" t="str">
        <f>GrpC!$B$7</f>
        <v>Polen</v>
      </c>
      <c r="GK23" s="606">
        <f t="shared" si="224"/>
        <v>17</v>
      </c>
      <c r="GL23" s="646" t="str">
        <f>GrpC!$D$7</f>
        <v>Schweden</v>
      </c>
      <c r="GM23" s="643"/>
      <c r="GN23" s="643"/>
      <c r="GO23" s="615"/>
      <c r="GP23" s="606" t="str">
        <f t="shared" si="225"/>
        <v/>
      </c>
      <c r="GQ23" s="606" t="str">
        <f>IF((GP23&lt;&gt;""),IF(OR($F23&lt;&gt;$G23,PrSettings!$M$4="●"),(($F23-$G23)=(GM23-GN23))*1,0),"")</f>
        <v/>
      </c>
      <c r="GR23" s="606" t="str">
        <f t="shared" si="226"/>
        <v/>
      </c>
      <c r="GS23" s="606" t="str">
        <f>IF(GP23&lt;&gt;"",IF(ABS($F23-$G23)&gt;=PrSettings!$M$7,(ABS($F23-$G23-GM23+GN23)&lt;=1)*1,IF(AND(GP23,$F23=$G23,$F23&gt;=PrSettings!$M$6),(ABS(GM23-$F23)&lt;=1)*1,IF(AND(GP23,$F23+$G23&gt;=PrSettings!$M$8),(ABS(GM23-$F23)+ABS(GN23-$G23)&lt;=1)*1,""))),"")</f>
        <v/>
      </c>
      <c r="GT23" s="618"/>
      <c r="GV23" s="605">
        <f t="shared" si="15"/>
        <v>8</v>
      </c>
      <c r="GW23" s="646" t="str">
        <f>GrpC!$B$7</f>
        <v>Polen</v>
      </c>
      <c r="GX23" s="606">
        <f t="shared" si="227"/>
        <v>17</v>
      </c>
      <c r="GY23" s="646" t="str">
        <f>GrpC!$D$7</f>
        <v>Schweden</v>
      </c>
      <c r="GZ23" s="643"/>
      <c r="HA23" s="643"/>
      <c r="HB23" s="615"/>
      <c r="HC23" s="606" t="str">
        <f t="shared" si="228"/>
        <v/>
      </c>
      <c r="HD23" s="606" t="str">
        <f>IF((HC23&lt;&gt;""),IF(OR($F23&lt;&gt;$G23,PrSettings!$M$4="●"),(($F23-$G23)=(GZ23-HA23))*1,0),"")</f>
        <v/>
      </c>
      <c r="HE23" s="606" t="str">
        <f t="shared" si="229"/>
        <v/>
      </c>
      <c r="HF23" s="606" t="str">
        <f>IF(HC23&lt;&gt;"",IF(ABS($F23-$G23)&gt;=PrSettings!$M$7,(ABS($F23-$G23-GZ23+HA23)&lt;=1)*1,IF(AND(HC23,$F23=$G23,$F23&gt;=PrSettings!$M$6),(ABS(GZ23-$F23)&lt;=1)*1,IF(AND(HC23,$F23+$G23&gt;=PrSettings!$M$8),(ABS(GZ23-$F23)+ABS(HA23-$G23)&lt;=1)*1,""))),"")</f>
        <v/>
      </c>
      <c r="HG23" s="618"/>
      <c r="HI23" s="605">
        <f t="shared" si="16"/>
        <v>8</v>
      </c>
      <c r="HJ23" s="646" t="str">
        <f>GrpC!$B$7</f>
        <v>Polen</v>
      </c>
      <c r="HK23" s="606">
        <f t="shared" si="230"/>
        <v>17</v>
      </c>
      <c r="HL23" s="646" t="str">
        <f>GrpC!$D$7</f>
        <v>Schweden</v>
      </c>
      <c r="HM23" s="643"/>
      <c r="HN23" s="643"/>
      <c r="HO23" s="615"/>
      <c r="HP23" s="606" t="str">
        <f t="shared" si="231"/>
        <v/>
      </c>
      <c r="HQ23" s="606" t="str">
        <f>IF((HP23&lt;&gt;""),IF(OR($F23&lt;&gt;$G23,PrSettings!$M$4="●"),(($F23-$G23)=(HM23-HN23))*1,0),"")</f>
        <v/>
      </c>
      <c r="HR23" s="606" t="str">
        <f t="shared" si="232"/>
        <v/>
      </c>
      <c r="HS23" s="606" t="str">
        <f>IF(HP23&lt;&gt;"",IF(ABS($F23-$G23)&gt;=PrSettings!$M$7,(ABS($F23-$G23-HM23+HN23)&lt;=1)*1,IF(AND(HP23,$F23=$G23,$F23&gt;=PrSettings!$M$6),(ABS(HM23-$F23)&lt;=1)*1,IF(AND(HP23,$F23+$G23&gt;=PrSettings!$M$8),(ABS(HM23-$F23)+ABS(HN23-$G23)&lt;=1)*1,""))),"")</f>
        <v/>
      </c>
      <c r="HT23" s="618"/>
      <c r="HV23" s="605">
        <f t="shared" si="17"/>
        <v>8</v>
      </c>
      <c r="HW23" s="646" t="str">
        <f>GrpC!$B$7</f>
        <v>Polen</v>
      </c>
      <c r="HX23" s="606">
        <f t="shared" si="233"/>
        <v>17</v>
      </c>
      <c r="HY23" s="646" t="str">
        <f>GrpC!$D$7</f>
        <v>Schweden</v>
      </c>
      <c r="HZ23" s="643"/>
      <c r="IA23" s="643"/>
      <c r="IB23" s="615"/>
      <c r="IC23" s="606" t="str">
        <f t="shared" si="234"/>
        <v/>
      </c>
      <c r="ID23" s="606" t="str">
        <f>IF((IC23&lt;&gt;""),IF(OR($F23&lt;&gt;$G23,PrSettings!$M$4="●"),(($F23-$G23)=(HZ23-IA23))*1,0),"")</f>
        <v/>
      </c>
      <c r="IE23" s="606" t="str">
        <f t="shared" si="235"/>
        <v/>
      </c>
      <c r="IF23" s="606" t="str">
        <f>IF(IC23&lt;&gt;"",IF(ABS($F23-$G23)&gt;=PrSettings!$M$7,(ABS($F23-$G23-HZ23+IA23)&lt;=1)*1,IF(AND(IC23,$F23=$G23,$F23&gt;=PrSettings!$M$6),(ABS(HZ23-$F23)&lt;=1)*1,IF(AND(IC23,$F23+$G23&gt;=PrSettings!$M$8),(ABS(HZ23-$F23)+ABS(IA23-$G23)&lt;=1)*1,""))),"")</f>
        <v/>
      </c>
      <c r="IG23" s="618"/>
      <c r="II23" s="605">
        <f t="shared" si="18"/>
        <v>8</v>
      </c>
      <c r="IJ23" s="646" t="str">
        <f>GrpC!$B$7</f>
        <v>Polen</v>
      </c>
      <c r="IK23" s="606">
        <f t="shared" si="236"/>
        <v>17</v>
      </c>
      <c r="IL23" s="646" t="str">
        <f>GrpC!$D$7</f>
        <v>Schweden</v>
      </c>
      <c r="IM23" s="643"/>
      <c r="IN23" s="643"/>
      <c r="IO23" s="615"/>
      <c r="IP23" s="606" t="str">
        <f t="shared" si="237"/>
        <v/>
      </c>
      <c r="IQ23" s="606" t="str">
        <f>IF((IP23&lt;&gt;""),IF(OR($F23&lt;&gt;$G23,PrSettings!$M$4="●"),(($F23-$G23)=(IM23-IN23))*1,0),"")</f>
        <v/>
      </c>
      <c r="IR23" s="606" t="str">
        <f t="shared" si="238"/>
        <v/>
      </c>
      <c r="IS23" s="606" t="str">
        <f>IF(IP23&lt;&gt;"",IF(ABS($F23-$G23)&gt;=PrSettings!$M$7,(ABS($F23-$G23-IM23+IN23)&lt;=1)*1,IF(AND(IP23,$F23=$G23,$F23&gt;=PrSettings!$M$6),(ABS(IM23-$F23)&lt;=1)*1,IF(AND(IP23,$F23+$G23&gt;=PrSettings!$M$8),(ABS(IM23-$F23)+ABS(IN23-$G23)&lt;=1)*1,""))),"")</f>
        <v/>
      </c>
      <c r="IT23" s="618"/>
      <c r="IV23" s="605">
        <f t="shared" si="19"/>
        <v>8</v>
      </c>
      <c r="IW23" s="646" t="str">
        <f>GrpC!$B$7</f>
        <v>Polen</v>
      </c>
      <c r="IX23" s="606">
        <f t="shared" si="239"/>
        <v>17</v>
      </c>
      <c r="IY23" s="646" t="str">
        <f>GrpC!$D$7</f>
        <v>Schweden</v>
      </c>
      <c r="IZ23" s="643"/>
      <c r="JA23" s="643"/>
      <c r="JB23" s="615"/>
      <c r="JC23" s="606" t="str">
        <f t="shared" si="240"/>
        <v/>
      </c>
      <c r="JD23" s="606" t="str">
        <f>IF((JC23&lt;&gt;""),IF(OR($F23&lt;&gt;$G23,PrSettings!$M$4="●"),(($F23-$G23)=(IZ23-JA23))*1,0),"")</f>
        <v/>
      </c>
      <c r="JE23" s="606" t="str">
        <f t="shared" si="241"/>
        <v/>
      </c>
      <c r="JF23" s="606" t="str">
        <f>IF(JC23&lt;&gt;"",IF(ABS($F23-$G23)&gt;=PrSettings!$M$7,(ABS($F23-$G23-IZ23+JA23)&lt;=1)*1,IF(AND(JC23,$F23=$G23,$F23&gt;=PrSettings!$M$6),(ABS(IZ23-$F23)&lt;=1)*1,IF(AND(JC23,$F23+$G23&gt;=PrSettings!$M$8),(ABS(IZ23-$F23)+ABS(JA23-$G23)&lt;=1)*1,""))),"")</f>
        <v/>
      </c>
      <c r="JG23" s="618"/>
      <c r="JI23" s="605">
        <f t="shared" si="20"/>
        <v>8</v>
      </c>
      <c r="JJ23" s="646" t="str">
        <f>GrpC!$B$7</f>
        <v>Polen</v>
      </c>
      <c r="JK23" s="606">
        <f t="shared" si="242"/>
        <v>17</v>
      </c>
      <c r="JL23" s="646" t="str">
        <f>GrpC!$D$7</f>
        <v>Schweden</v>
      </c>
      <c r="JM23" s="643"/>
      <c r="JN23" s="643"/>
      <c r="JO23" s="615"/>
      <c r="JP23" s="606" t="str">
        <f t="shared" si="243"/>
        <v/>
      </c>
      <c r="JQ23" s="606" t="str">
        <f>IF((JP23&lt;&gt;""),IF(OR($F23&lt;&gt;$G23,PrSettings!$M$4="●"),(($F23-$G23)=(JM23-JN23))*1,0),"")</f>
        <v/>
      </c>
      <c r="JR23" s="606" t="str">
        <f t="shared" si="244"/>
        <v/>
      </c>
      <c r="JS23" s="606" t="str">
        <f>IF(JP23&lt;&gt;"",IF(ABS($F23-$G23)&gt;=PrSettings!$M$7,(ABS($F23-$G23-JM23+JN23)&lt;=1)*1,IF(AND(JP23,$F23=$G23,$F23&gt;=PrSettings!$M$6),(ABS(JM23-$F23)&lt;=1)*1,IF(AND(JP23,$F23+$G23&gt;=PrSettings!$M$8),(ABS(JM23-$F23)+ABS(JN23-$G23)&lt;=1)*1,""))),"")</f>
        <v/>
      </c>
      <c r="JT23" s="618"/>
      <c r="JV23" s="605">
        <f t="shared" si="21"/>
        <v>8</v>
      </c>
      <c r="JW23" s="646" t="str">
        <f>GrpC!$B$7</f>
        <v>Polen</v>
      </c>
      <c r="JX23" s="606">
        <f t="shared" si="245"/>
        <v>17</v>
      </c>
      <c r="JY23" s="646" t="str">
        <f>GrpC!$D$7</f>
        <v>Schweden</v>
      </c>
      <c r="JZ23" s="643"/>
      <c r="KA23" s="643"/>
      <c r="KB23" s="615"/>
      <c r="KC23" s="606" t="str">
        <f t="shared" si="246"/>
        <v/>
      </c>
      <c r="KD23" s="606" t="str">
        <f>IF((KC23&lt;&gt;""),IF(OR($F23&lt;&gt;$G23,PrSettings!$M$4="●"),(($F23-$G23)=(JZ23-KA23))*1,0),"")</f>
        <v/>
      </c>
      <c r="KE23" s="606" t="str">
        <f t="shared" si="247"/>
        <v/>
      </c>
      <c r="KF23" s="606" t="str">
        <f>IF(KC23&lt;&gt;"",IF(ABS($F23-$G23)&gt;=PrSettings!$M$7,(ABS($F23-$G23-JZ23+KA23)&lt;=1)*1,IF(AND(KC23,$F23=$G23,$F23&gt;=PrSettings!$M$6),(ABS(JZ23-$F23)&lt;=1)*1,IF(AND(KC23,$F23+$G23&gt;=PrSettings!$M$8),(ABS(JZ23-$F23)+ABS(KA23-$G23)&lt;=1)*1,""))),"")</f>
        <v/>
      </c>
      <c r="KG23" s="618"/>
      <c r="KI23" s="605">
        <f t="shared" si="22"/>
        <v>8</v>
      </c>
      <c r="KJ23" s="646" t="str">
        <f>GrpC!$B$7</f>
        <v>Polen</v>
      </c>
      <c r="KK23" s="606">
        <f t="shared" si="248"/>
        <v>17</v>
      </c>
      <c r="KL23" s="646" t="str">
        <f>GrpC!$D$7</f>
        <v>Schweden</v>
      </c>
      <c r="KM23" s="643"/>
      <c r="KN23" s="643"/>
      <c r="KO23" s="615"/>
      <c r="KP23" s="606" t="str">
        <f t="shared" si="249"/>
        <v/>
      </c>
      <c r="KQ23" s="606" t="str">
        <f>IF((KP23&lt;&gt;""),IF(OR($F23&lt;&gt;$G23,PrSettings!$M$4="●"),(($F23-$G23)=(KM23-KN23))*1,0),"")</f>
        <v/>
      </c>
      <c r="KR23" s="606" t="str">
        <f t="shared" si="250"/>
        <v/>
      </c>
      <c r="KS23" s="606" t="str">
        <f>IF(KP23&lt;&gt;"",IF(ABS($F23-$G23)&gt;=PrSettings!$M$7,(ABS($F23-$G23-KM23+KN23)&lt;=1)*1,IF(AND(KP23,$F23=$G23,$F23&gt;=PrSettings!$M$6),(ABS(KM23-$F23)&lt;=1)*1,IF(AND(KP23,$F23+$G23&gt;=PrSettings!$M$8),(ABS(KM23-$F23)+ABS(KN23-$G23)&lt;=1)*1,""))),"")</f>
        <v/>
      </c>
      <c r="KT23" s="618"/>
      <c r="KV23" s="605">
        <f t="shared" si="23"/>
        <v>8</v>
      </c>
      <c r="KW23" s="646" t="str">
        <f>GrpC!$B$7</f>
        <v>Polen</v>
      </c>
      <c r="KX23" s="606">
        <f t="shared" si="251"/>
        <v>17</v>
      </c>
      <c r="KY23" s="646" t="str">
        <f>GrpC!$D$7</f>
        <v>Schweden</v>
      </c>
      <c r="KZ23" s="643"/>
      <c r="LA23" s="643"/>
      <c r="LB23" s="615"/>
      <c r="LC23" s="606" t="str">
        <f t="shared" si="252"/>
        <v/>
      </c>
      <c r="LD23" s="606" t="str">
        <f>IF((LC23&lt;&gt;""),IF(OR($F23&lt;&gt;$G23,PrSettings!$M$4="●"),(($F23-$G23)=(KZ23-LA23))*1,0),"")</f>
        <v/>
      </c>
      <c r="LE23" s="606" t="str">
        <f t="shared" si="253"/>
        <v/>
      </c>
      <c r="LF23" s="606" t="str">
        <f>IF(LC23&lt;&gt;"",IF(ABS($F23-$G23)&gt;=PrSettings!$M$7,(ABS($F23-$G23-KZ23+LA23)&lt;=1)*1,IF(AND(LC23,$F23=$G23,$F23&gt;=PrSettings!$M$6),(ABS(KZ23-$F23)&lt;=1)*1,IF(AND(LC23,$F23+$G23&gt;=PrSettings!$M$8),(ABS(KZ23-$F23)+ABS(LA23-$G23)&lt;=1)*1,""))),"")</f>
        <v/>
      </c>
      <c r="LG23" s="618"/>
      <c r="LI23" s="605">
        <f t="shared" si="24"/>
        <v>8</v>
      </c>
      <c r="LJ23" s="646" t="str">
        <f>GrpC!$B$7</f>
        <v>Polen</v>
      </c>
      <c r="LK23" s="606">
        <f t="shared" si="254"/>
        <v>17</v>
      </c>
      <c r="LL23" s="646" t="str">
        <f>GrpC!$D$7</f>
        <v>Schweden</v>
      </c>
      <c r="LM23" s="643"/>
      <c r="LN23" s="643"/>
      <c r="LO23" s="615"/>
      <c r="LP23" s="606" t="str">
        <f t="shared" si="255"/>
        <v/>
      </c>
      <c r="LQ23" s="606" t="str">
        <f>IF((LP23&lt;&gt;""),IF(OR($F23&lt;&gt;$G23,PrSettings!$M$4="●"),(($F23-$G23)=(LM23-LN23))*1,0),"")</f>
        <v/>
      </c>
      <c r="LR23" s="606" t="str">
        <f t="shared" si="256"/>
        <v/>
      </c>
      <c r="LS23" s="606" t="str">
        <f>IF(LP23&lt;&gt;"",IF(ABS($F23-$G23)&gt;=PrSettings!$M$7,(ABS($F23-$G23-LM23+LN23)&lt;=1)*1,IF(AND(LP23,$F23=$G23,$F23&gt;=PrSettings!$M$6),(ABS(LM23-$F23)&lt;=1)*1,IF(AND(LP23,$F23+$G23&gt;=PrSettings!$M$8),(ABS(LM23-$F23)+ABS(LN23-$G23)&lt;=1)*1,""))),"")</f>
        <v/>
      </c>
      <c r="LT23" s="618"/>
      <c r="LV23" s="605">
        <f t="shared" si="25"/>
        <v>8</v>
      </c>
      <c r="LW23" s="646" t="str">
        <f>GrpC!$B$7</f>
        <v>Polen</v>
      </c>
      <c r="LX23" s="606">
        <f t="shared" si="257"/>
        <v>17</v>
      </c>
      <c r="LY23" s="646" t="str">
        <f>GrpC!$D$7</f>
        <v>Schweden</v>
      </c>
      <c r="LZ23" s="643"/>
      <c r="MA23" s="643"/>
      <c r="MB23" s="615"/>
      <c r="MC23" s="606" t="str">
        <f t="shared" si="258"/>
        <v/>
      </c>
      <c r="MD23" s="606" t="str">
        <f>IF((MC23&lt;&gt;""),IF(OR($F23&lt;&gt;$G23,PrSettings!$M$4="●"),(($F23-$G23)=(LZ23-MA23))*1,0),"")</f>
        <v/>
      </c>
      <c r="ME23" s="606" t="str">
        <f t="shared" si="259"/>
        <v/>
      </c>
      <c r="MF23" s="606" t="str">
        <f>IF(MC23&lt;&gt;"",IF(ABS($F23-$G23)&gt;=PrSettings!$M$7,(ABS($F23-$G23-LZ23+MA23)&lt;=1)*1,IF(AND(MC23,$F23=$G23,$F23&gt;=PrSettings!$M$6),(ABS(LZ23-$F23)&lt;=1)*1,IF(AND(MC23,$F23+$G23&gt;=PrSettings!$M$8),(ABS(LZ23-$F23)+ABS(MA23-$G23)&lt;=1)*1,""))),"")</f>
        <v/>
      </c>
      <c r="MG23" s="618"/>
    </row>
    <row r="24" spans="2:345" x14ac:dyDescent="0.25">
      <c r="B24" s="605">
        <f>INDEX(Groups!$C$7:$C$25,MATCH(C24,Groups!$D$7:$D$25,0))</f>
        <v>17</v>
      </c>
      <c r="C24" s="646" t="str">
        <f>GrpC!$B$8</f>
        <v>Schweden</v>
      </c>
      <c r="D24" s="606">
        <f>INDEX(Groups!$C$7:$C$25,MATCH(E24,Groups!$D$7:$D$25,0))</f>
        <v>4</v>
      </c>
      <c r="E24" s="646" t="str">
        <f>GrpC!$D$8</f>
        <v>Deutschland</v>
      </c>
      <c r="F24" s="649">
        <f>GrpC!$E$8</f>
        <v>4</v>
      </c>
      <c r="G24" s="650">
        <f>GrpC!$G$8</f>
        <v>1</v>
      </c>
      <c r="I24" s="605">
        <f t="shared" si="0"/>
        <v>17</v>
      </c>
      <c r="J24" s="646" t="str">
        <f>GrpC!$B$8</f>
        <v>Schweden</v>
      </c>
      <c r="K24" s="606">
        <f t="shared" si="182"/>
        <v>4</v>
      </c>
      <c r="L24" s="646" t="str">
        <f>GrpC!$D$8</f>
        <v>Deutschland</v>
      </c>
      <c r="M24" s="643"/>
      <c r="N24" s="643"/>
      <c r="O24" s="615"/>
      <c r="P24" s="606" t="str">
        <f t="shared" si="183"/>
        <v/>
      </c>
      <c r="Q24" s="606" t="str">
        <f>IF((P24&lt;&gt;""),IF(OR($F24&lt;&gt;$G24,PrSettings!$M$4="●"),(($F24-$G24)=(M24-N24))*1,0),"")</f>
        <v/>
      </c>
      <c r="R24" s="606" t="str">
        <f t="shared" si="184"/>
        <v/>
      </c>
      <c r="S24" s="606" t="str">
        <f>IF(P24&lt;&gt;"",IF(ABS($F24-$G24)&gt;=PrSettings!$M$7,(ABS($F24-$G24-M24+N24)&lt;=1)*1,IF(AND(P24,$F24=$G24,$F24&gt;=PrSettings!$M$6),(ABS(M24-$F24)&lt;=1)*1,IF(AND(P24,$F24+$G24&gt;=PrSettings!$M$8),(ABS(M24-$F24)+ABS(N24-$G24)&lt;=1)*1,""))),"")</f>
        <v/>
      </c>
      <c r="T24" s="618"/>
      <c r="V24" s="605">
        <f t="shared" si="1"/>
        <v>17</v>
      </c>
      <c r="W24" s="646" t="str">
        <f>GrpC!$B$8</f>
        <v>Schweden</v>
      </c>
      <c r="X24" s="606">
        <f t="shared" si="185"/>
        <v>4</v>
      </c>
      <c r="Y24" s="646" t="str">
        <f>GrpC!$D$8</f>
        <v>Deutschland</v>
      </c>
      <c r="Z24" s="643"/>
      <c r="AA24" s="643"/>
      <c r="AB24" s="615"/>
      <c r="AC24" s="606" t="str">
        <f t="shared" si="186"/>
        <v/>
      </c>
      <c r="AD24" s="606" t="str">
        <f>IF((AC24&lt;&gt;""),IF(OR($F24&lt;&gt;$G24,PrSettings!$M$4="●"),(($F24-$G24)=(Z24-AA24))*1,0),"")</f>
        <v/>
      </c>
      <c r="AE24" s="606" t="str">
        <f t="shared" si="187"/>
        <v/>
      </c>
      <c r="AF24" s="606" t="str">
        <f>IF(AC24&lt;&gt;"",IF(ABS($F24-$G24)&gt;=PrSettings!$M$7,(ABS($F24-$G24-Z24+AA24)&lt;=1)*1,IF(AND(AC24,$F24=$G24,$F24&gt;=PrSettings!$M$6),(ABS(Z24-$F24)&lt;=1)*1,IF(AND(AC24,$F24+$G24&gt;=PrSettings!$M$8),(ABS(Z24-$F24)+ABS(AA24-$G24)&lt;=1)*1,""))),"")</f>
        <v/>
      </c>
      <c r="AG24" s="618"/>
      <c r="AI24" s="605">
        <f t="shared" si="2"/>
        <v>17</v>
      </c>
      <c r="AJ24" s="646" t="str">
        <f>GrpC!$B$8</f>
        <v>Schweden</v>
      </c>
      <c r="AK24" s="606">
        <f t="shared" si="188"/>
        <v>4</v>
      </c>
      <c r="AL24" s="646" t="str">
        <f>GrpC!$D$8</f>
        <v>Deutschland</v>
      </c>
      <c r="AM24" s="643"/>
      <c r="AN24" s="643"/>
      <c r="AO24" s="615"/>
      <c r="AP24" s="606" t="str">
        <f t="shared" si="189"/>
        <v/>
      </c>
      <c r="AQ24" s="606" t="str">
        <f>IF((AP24&lt;&gt;""),IF(OR($F24&lt;&gt;$G24,PrSettings!$M$4="●"),(($F24-$G24)=(AM24-AN24))*1,0),"")</f>
        <v/>
      </c>
      <c r="AR24" s="606" t="str">
        <f t="shared" si="190"/>
        <v/>
      </c>
      <c r="AS24" s="606" t="str">
        <f>IF(AP24&lt;&gt;"",IF(ABS($F24-$G24)&gt;=PrSettings!$M$7,(ABS($F24-$G24-AM24+AN24)&lt;=1)*1,IF(AND(AP24,$F24=$G24,$F24&gt;=PrSettings!$M$6),(ABS(AM24-$F24)&lt;=1)*1,IF(AND(AP24,$F24+$G24&gt;=PrSettings!$M$8),(ABS(AM24-$F24)+ABS(AN24-$G24)&lt;=1)*1,""))),"")</f>
        <v/>
      </c>
      <c r="AT24" s="618"/>
      <c r="AV24" s="605">
        <f t="shared" si="3"/>
        <v>17</v>
      </c>
      <c r="AW24" s="646" t="str">
        <f>GrpC!$B$8</f>
        <v>Schweden</v>
      </c>
      <c r="AX24" s="606">
        <f t="shared" si="191"/>
        <v>4</v>
      </c>
      <c r="AY24" s="646" t="str">
        <f>GrpC!$D$8</f>
        <v>Deutschland</v>
      </c>
      <c r="AZ24" s="643"/>
      <c r="BA24" s="643"/>
      <c r="BB24" s="615"/>
      <c r="BC24" s="606" t="str">
        <f t="shared" si="192"/>
        <v/>
      </c>
      <c r="BD24" s="606" t="str">
        <f>IF((BC24&lt;&gt;""),IF(OR($F24&lt;&gt;$G24,PrSettings!$M$4="●"),(($F24-$G24)=(AZ24-BA24))*1,0),"")</f>
        <v/>
      </c>
      <c r="BE24" s="606" t="str">
        <f t="shared" si="193"/>
        <v/>
      </c>
      <c r="BF24" s="606" t="str">
        <f>IF(BC24&lt;&gt;"",IF(ABS($F24-$G24)&gt;=PrSettings!$M$7,(ABS($F24-$G24-AZ24+BA24)&lt;=1)*1,IF(AND(BC24,$F24=$G24,$F24&gt;=PrSettings!$M$6),(ABS(AZ24-$F24)&lt;=1)*1,IF(AND(BC24,$F24+$G24&gt;=PrSettings!$M$8),(ABS(AZ24-$F24)+ABS(BA24-$G24)&lt;=1)*1,""))),"")</f>
        <v/>
      </c>
      <c r="BG24" s="618"/>
      <c r="BI24" s="605">
        <f t="shared" si="4"/>
        <v>17</v>
      </c>
      <c r="BJ24" s="646" t="str">
        <f>GrpC!$B$8</f>
        <v>Schweden</v>
      </c>
      <c r="BK24" s="606">
        <f t="shared" si="194"/>
        <v>4</v>
      </c>
      <c r="BL24" s="646" t="str">
        <f>GrpC!$D$8</f>
        <v>Deutschland</v>
      </c>
      <c r="BM24" s="643"/>
      <c r="BN24" s="643"/>
      <c r="BO24" s="615"/>
      <c r="BP24" s="606" t="str">
        <f t="shared" si="195"/>
        <v/>
      </c>
      <c r="BQ24" s="606" t="str">
        <f>IF((BP24&lt;&gt;""),IF(OR($F24&lt;&gt;$G24,PrSettings!$M$4="●"),(($F24-$G24)=(BM24-BN24))*1,0),"")</f>
        <v/>
      </c>
      <c r="BR24" s="606" t="str">
        <f t="shared" si="196"/>
        <v/>
      </c>
      <c r="BS24" s="606" t="str">
        <f>IF(BP24&lt;&gt;"",IF(ABS($F24-$G24)&gt;=PrSettings!$M$7,(ABS($F24-$G24-BM24+BN24)&lt;=1)*1,IF(AND(BP24,$F24=$G24,$F24&gt;=PrSettings!$M$6),(ABS(BM24-$F24)&lt;=1)*1,IF(AND(BP24,$F24+$G24&gt;=PrSettings!$M$8),(ABS(BM24-$F24)+ABS(BN24-$G24)&lt;=1)*1,""))),"")</f>
        <v/>
      </c>
      <c r="BT24" s="618"/>
      <c r="BV24" s="605">
        <f t="shared" si="5"/>
        <v>17</v>
      </c>
      <c r="BW24" s="646" t="str">
        <f>GrpC!$B$8</f>
        <v>Schweden</v>
      </c>
      <c r="BX24" s="606">
        <f t="shared" si="197"/>
        <v>4</v>
      </c>
      <c r="BY24" s="646" t="str">
        <f>GrpC!$D$8</f>
        <v>Deutschland</v>
      </c>
      <c r="BZ24" s="643"/>
      <c r="CA24" s="643"/>
      <c r="CB24" s="615"/>
      <c r="CC24" s="606" t="str">
        <f t="shared" si="198"/>
        <v/>
      </c>
      <c r="CD24" s="606" t="str">
        <f>IF((CC24&lt;&gt;""),IF(OR($F24&lt;&gt;$G24,PrSettings!$M$4="●"),(($F24-$G24)=(BZ24-CA24))*1,0),"")</f>
        <v/>
      </c>
      <c r="CE24" s="606" t="str">
        <f t="shared" si="199"/>
        <v/>
      </c>
      <c r="CF24" s="606" t="str">
        <f>IF(CC24&lt;&gt;"",IF(ABS($F24-$G24)&gt;=PrSettings!$M$7,(ABS($F24-$G24-BZ24+CA24)&lt;=1)*1,IF(AND(CC24,$F24=$G24,$F24&gt;=PrSettings!$M$6),(ABS(BZ24-$F24)&lt;=1)*1,IF(AND(CC24,$F24+$G24&gt;=PrSettings!$M$8),(ABS(BZ24-$F24)+ABS(CA24-$G24)&lt;=1)*1,""))),"")</f>
        <v/>
      </c>
      <c r="CG24" s="618"/>
      <c r="CI24" s="605">
        <f t="shared" si="6"/>
        <v>17</v>
      </c>
      <c r="CJ24" s="646" t="str">
        <f>GrpC!$B$8</f>
        <v>Schweden</v>
      </c>
      <c r="CK24" s="606">
        <f t="shared" si="200"/>
        <v>4</v>
      </c>
      <c r="CL24" s="646" t="str">
        <f>GrpC!$D$8</f>
        <v>Deutschland</v>
      </c>
      <c r="CM24" s="643"/>
      <c r="CN24" s="643"/>
      <c r="CO24" s="615"/>
      <c r="CP24" s="606" t="str">
        <f t="shared" si="201"/>
        <v/>
      </c>
      <c r="CQ24" s="606" t="str">
        <f>IF((CP24&lt;&gt;""),IF(OR($F24&lt;&gt;$G24,PrSettings!$M$4="●"),(($F24-$G24)=(CM24-CN24))*1,0),"")</f>
        <v/>
      </c>
      <c r="CR24" s="606" t="str">
        <f t="shared" si="202"/>
        <v/>
      </c>
      <c r="CS24" s="606" t="str">
        <f>IF(CP24&lt;&gt;"",IF(ABS($F24-$G24)&gt;=PrSettings!$M$7,(ABS($F24-$G24-CM24+CN24)&lt;=1)*1,IF(AND(CP24,$F24=$G24,$F24&gt;=PrSettings!$M$6),(ABS(CM24-$F24)&lt;=1)*1,IF(AND(CP24,$F24+$G24&gt;=PrSettings!$M$8),(ABS(CM24-$F24)+ABS(CN24-$G24)&lt;=1)*1,""))),"")</f>
        <v/>
      </c>
      <c r="CT24" s="618"/>
      <c r="CV24" s="605">
        <f t="shared" si="7"/>
        <v>17</v>
      </c>
      <c r="CW24" s="646" t="str">
        <f>GrpC!$B$8</f>
        <v>Schweden</v>
      </c>
      <c r="CX24" s="606">
        <f t="shared" si="203"/>
        <v>4</v>
      </c>
      <c r="CY24" s="646" t="str">
        <f>GrpC!$D$8</f>
        <v>Deutschland</v>
      </c>
      <c r="CZ24" s="643"/>
      <c r="DA24" s="643"/>
      <c r="DB24" s="615"/>
      <c r="DC24" s="606" t="str">
        <f t="shared" si="204"/>
        <v/>
      </c>
      <c r="DD24" s="606" t="str">
        <f>IF((DC24&lt;&gt;""),IF(OR($F24&lt;&gt;$G24,PrSettings!$M$4="●"),(($F24-$G24)=(CZ24-DA24))*1,0),"")</f>
        <v/>
      </c>
      <c r="DE24" s="606" t="str">
        <f t="shared" si="205"/>
        <v/>
      </c>
      <c r="DF24" s="606" t="str">
        <f>IF(DC24&lt;&gt;"",IF(ABS($F24-$G24)&gt;=PrSettings!$M$7,(ABS($F24-$G24-CZ24+DA24)&lt;=1)*1,IF(AND(DC24,$F24=$G24,$F24&gt;=PrSettings!$M$6),(ABS(CZ24-$F24)&lt;=1)*1,IF(AND(DC24,$F24+$G24&gt;=PrSettings!$M$8),(ABS(CZ24-$F24)+ABS(DA24-$G24)&lt;=1)*1,""))),"")</f>
        <v/>
      </c>
      <c r="DG24" s="618"/>
      <c r="DI24" s="605">
        <f t="shared" si="8"/>
        <v>17</v>
      </c>
      <c r="DJ24" s="646" t="str">
        <f>GrpC!$B$8</f>
        <v>Schweden</v>
      </c>
      <c r="DK24" s="606">
        <f t="shared" si="206"/>
        <v>4</v>
      </c>
      <c r="DL24" s="646" t="str">
        <f>GrpC!$D$8</f>
        <v>Deutschland</v>
      </c>
      <c r="DM24" s="643"/>
      <c r="DN24" s="643"/>
      <c r="DO24" s="615"/>
      <c r="DP24" s="606" t="str">
        <f t="shared" si="207"/>
        <v/>
      </c>
      <c r="DQ24" s="606" t="str">
        <f>IF((DP24&lt;&gt;""),IF(OR($F24&lt;&gt;$G24,PrSettings!$M$4="●"),(($F24-$G24)=(DM24-DN24))*1,0),"")</f>
        <v/>
      </c>
      <c r="DR24" s="606" t="str">
        <f t="shared" si="208"/>
        <v/>
      </c>
      <c r="DS24" s="606" t="str">
        <f>IF(DP24&lt;&gt;"",IF(ABS($F24-$G24)&gt;=PrSettings!$M$7,(ABS($F24-$G24-DM24+DN24)&lt;=1)*1,IF(AND(DP24,$F24=$G24,$F24&gt;=PrSettings!$M$6),(ABS(DM24-$F24)&lt;=1)*1,IF(AND(DP24,$F24+$G24&gt;=PrSettings!$M$8),(ABS(DM24-$F24)+ABS(DN24-$G24)&lt;=1)*1,""))),"")</f>
        <v/>
      </c>
      <c r="DT24" s="618"/>
      <c r="DV24" s="605">
        <f t="shared" si="9"/>
        <v>17</v>
      </c>
      <c r="DW24" s="646" t="str">
        <f>GrpC!$B$8</f>
        <v>Schweden</v>
      </c>
      <c r="DX24" s="606">
        <f t="shared" si="209"/>
        <v>4</v>
      </c>
      <c r="DY24" s="646" t="str">
        <f>GrpC!$D$8</f>
        <v>Deutschland</v>
      </c>
      <c r="DZ24" s="643"/>
      <c r="EA24" s="643"/>
      <c r="EB24" s="615"/>
      <c r="EC24" s="606" t="str">
        <f t="shared" si="210"/>
        <v/>
      </c>
      <c r="ED24" s="606" t="str">
        <f>IF((EC24&lt;&gt;""),IF(OR($F24&lt;&gt;$G24,PrSettings!$M$4="●"),(($F24-$G24)=(DZ24-EA24))*1,0),"")</f>
        <v/>
      </c>
      <c r="EE24" s="606" t="str">
        <f t="shared" si="211"/>
        <v/>
      </c>
      <c r="EF24" s="606" t="str">
        <f>IF(EC24&lt;&gt;"",IF(ABS($F24-$G24)&gt;=PrSettings!$M$7,(ABS($F24-$G24-DZ24+EA24)&lt;=1)*1,IF(AND(EC24,$F24=$G24,$F24&gt;=PrSettings!$M$6),(ABS(DZ24-$F24)&lt;=1)*1,IF(AND(EC24,$F24+$G24&gt;=PrSettings!$M$8),(ABS(DZ24-$F24)+ABS(EA24-$G24)&lt;=1)*1,""))),"")</f>
        <v/>
      </c>
      <c r="EG24" s="618"/>
      <c r="EI24" s="605">
        <f t="shared" si="10"/>
        <v>17</v>
      </c>
      <c r="EJ24" s="646" t="str">
        <f>GrpC!$B$8</f>
        <v>Schweden</v>
      </c>
      <c r="EK24" s="606">
        <f t="shared" si="212"/>
        <v>4</v>
      </c>
      <c r="EL24" s="646" t="str">
        <f>GrpC!$D$8</f>
        <v>Deutschland</v>
      </c>
      <c r="EM24" s="643"/>
      <c r="EN24" s="643"/>
      <c r="EO24" s="615"/>
      <c r="EP24" s="606" t="str">
        <f t="shared" si="213"/>
        <v/>
      </c>
      <c r="EQ24" s="606" t="str">
        <f>IF((EP24&lt;&gt;""),IF(OR($F24&lt;&gt;$G24,PrSettings!$M$4="●"),(($F24-$G24)=(EM24-EN24))*1,0),"")</f>
        <v/>
      </c>
      <c r="ER24" s="606" t="str">
        <f t="shared" si="214"/>
        <v/>
      </c>
      <c r="ES24" s="606" t="str">
        <f>IF(EP24&lt;&gt;"",IF(ABS($F24-$G24)&gt;=PrSettings!$M$7,(ABS($F24-$G24-EM24+EN24)&lt;=1)*1,IF(AND(EP24,$F24=$G24,$F24&gt;=PrSettings!$M$6),(ABS(EM24-$F24)&lt;=1)*1,IF(AND(EP24,$F24+$G24&gt;=PrSettings!$M$8),(ABS(EM24-$F24)+ABS(EN24-$G24)&lt;=1)*1,""))),"")</f>
        <v/>
      </c>
      <c r="ET24" s="618"/>
      <c r="EV24" s="605">
        <f t="shared" si="11"/>
        <v>17</v>
      </c>
      <c r="EW24" s="646" t="str">
        <f>GrpC!$B$8</f>
        <v>Schweden</v>
      </c>
      <c r="EX24" s="606">
        <f t="shared" si="215"/>
        <v>4</v>
      </c>
      <c r="EY24" s="646" t="str">
        <f>GrpC!$D$8</f>
        <v>Deutschland</v>
      </c>
      <c r="EZ24" s="643"/>
      <c r="FA24" s="643"/>
      <c r="FB24" s="615"/>
      <c r="FC24" s="606" t="str">
        <f t="shared" si="216"/>
        <v/>
      </c>
      <c r="FD24" s="606" t="str">
        <f>IF((FC24&lt;&gt;""),IF(OR($F24&lt;&gt;$G24,PrSettings!$M$4="●"),(($F24-$G24)=(EZ24-FA24))*1,0),"")</f>
        <v/>
      </c>
      <c r="FE24" s="606" t="str">
        <f t="shared" si="217"/>
        <v/>
      </c>
      <c r="FF24" s="606" t="str">
        <f>IF(FC24&lt;&gt;"",IF(ABS($F24-$G24)&gt;=PrSettings!$M$7,(ABS($F24-$G24-EZ24+FA24)&lt;=1)*1,IF(AND(FC24,$F24=$G24,$F24&gt;=PrSettings!$M$6),(ABS(EZ24-$F24)&lt;=1)*1,IF(AND(FC24,$F24+$G24&gt;=PrSettings!$M$8),(ABS(EZ24-$F24)+ABS(FA24-$G24)&lt;=1)*1,""))),"")</f>
        <v/>
      </c>
      <c r="FG24" s="618"/>
      <c r="FI24" s="605">
        <f t="shared" si="12"/>
        <v>17</v>
      </c>
      <c r="FJ24" s="646" t="str">
        <f>GrpC!$B$8</f>
        <v>Schweden</v>
      </c>
      <c r="FK24" s="606">
        <f t="shared" si="218"/>
        <v>4</v>
      </c>
      <c r="FL24" s="646" t="str">
        <f>GrpC!$D$8</f>
        <v>Deutschland</v>
      </c>
      <c r="FM24" s="643"/>
      <c r="FN24" s="643"/>
      <c r="FO24" s="615"/>
      <c r="FP24" s="606" t="str">
        <f t="shared" si="219"/>
        <v/>
      </c>
      <c r="FQ24" s="606" t="str">
        <f>IF((FP24&lt;&gt;""),IF(OR($F24&lt;&gt;$G24,PrSettings!$M$4="●"),(($F24-$G24)=(FM24-FN24))*1,0),"")</f>
        <v/>
      </c>
      <c r="FR24" s="606" t="str">
        <f t="shared" si="220"/>
        <v/>
      </c>
      <c r="FS24" s="606" t="str">
        <f>IF(FP24&lt;&gt;"",IF(ABS($F24-$G24)&gt;=PrSettings!$M$7,(ABS($F24-$G24-FM24+FN24)&lt;=1)*1,IF(AND(FP24,$F24=$G24,$F24&gt;=PrSettings!$M$6),(ABS(FM24-$F24)&lt;=1)*1,IF(AND(FP24,$F24+$G24&gt;=PrSettings!$M$8),(ABS(FM24-$F24)+ABS(FN24-$G24)&lt;=1)*1,""))),"")</f>
        <v/>
      </c>
      <c r="FT24" s="618"/>
      <c r="FV24" s="605">
        <f t="shared" si="13"/>
        <v>17</v>
      </c>
      <c r="FW24" s="646" t="str">
        <f>GrpC!$B$8</f>
        <v>Schweden</v>
      </c>
      <c r="FX24" s="606">
        <f t="shared" si="221"/>
        <v>4</v>
      </c>
      <c r="FY24" s="646" t="str">
        <f>GrpC!$D$8</f>
        <v>Deutschland</v>
      </c>
      <c r="FZ24" s="643"/>
      <c r="GA24" s="643"/>
      <c r="GB24" s="615"/>
      <c r="GC24" s="606" t="str">
        <f t="shared" si="222"/>
        <v/>
      </c>
      <c r="GD24" s="606" t="str">
        <f>IF((GC24&lt;&gt;""),IF(OR($F24&lt;&gt;$G24,PrSettings!$M$4="●"),(($F24-$G24)=(FZ24-GA24))*1,0),"")</f>
        <v/>
      </c>
      <c r="GE24" s="606" t="str">
        <f t="shared" si="223"/>
        <v/>
      </c>
      <c r="GF24" s="606" t="str">
        <f>IF(GC24&lt;&gt;"",IF(ABS($F24-$G24)&gt;=PrSettings!$M$7,(ABS($F24-$G24-FZ24+GA24)&lt;=1)*1,IF(AND(GC24,$F24=$G24,$F24&gt;=PrSettings!$M$6),(ABS(FZ24-$F24)&lt;=1)*1,IF(AND(GC24,$F24+$G24&gt;=PrSettings!$M$8),(ABS(FZ24-$F24)+ABS(GA24-$G24)&lt;=1)*1,""))),"")</f>
        <v/>
      </c>
      <c r="GG24" s="618"/>
      <c r="GI24" s="605">
        <f t="shared" si="14"/>
        <v>17</v>
      </c>
      <c r="GJ24" s="646" t="str">
        <f>GrpC!$B$8</f>
        <v>Schweden</v>
      </c>
      <c r="GK24" s="606">
        <f t="shared" si="224"/>
        <v>4</v>
      </c>
      <c r="GL24" s="646" t="str">
        <f>GrpC!$D$8</f>
        <v>Deutschland</v>
      </c>
      <c r="GM24" s="643"/>
      <c r="GN24" s="643"/>
      <c r="GO24" s="615"/>
      <c r="GP24" s="606" t="str">
        <f t="shared" si="225"/>
        <v/>
      </c>
      <c r="GQ24" s="606" t="str">
        <f>IF((GP24&lt;&gt;""),IF(OR($F24&lt;&gt;$G24,PrSettings!$M$4="●"),(($F24-$G24)=(GM24-GN24))*1,0),"")</f>
        <v/>
      </c>
      <c r="GR24" s="606" t="str">
        <f t="shared" si="226"/>
        <v/>
      </c>
      <c r="GS24" s="606" t="str">
        <f>IF(GP24&lt;&gt;"",IF(ABS($F24-$G24)&gt;=PrSettings!$M$7,(ABS($F24-$G24-GM24+GN24)&lt;=1)*1,IF(AND(GP24,$F24=$G24,$F24&gt;=PrSettings!$M$6),(ABS(GM24-$F24)&lt;=1)*1,IF(AND(GP24,$F24+$G24&gt;=PrSettings!$M$8),(ABS(GM24-$F24)+ABS(GN24-$G24)&lt;=1)*1,""))),"")</f>
        <v/>
      </c>
      <c r="GT24" s="618"/>
      <c r="GV24" s="605">
        <f t="shared" si="15"/>
        <v>17</v>
      </c>
      <c r="GW24" s="646" t="str">
        <f>GrpC!$B$8</f>
        <v>Schweden</v>
      </c>
      <c r="GX24" s="606">
        <f t="shared" si="227"/>
        <v>4</v>
      </c>
      <c r="GY24" s="646" t="str">
        <f>GrpC!$D$8</f>
        <v>Deutschland</v>
      </c>
      <c r="GZ24" s="643"/>
      <c r="HA24" s="643"/>
      <c r="HB24" s="615"/>
      <c r="HC24" s="606" t="str">
        <f t="shared" si="228"/>
        <v/>
      </c>
      <c r="HD24" s="606" t="str">
        <f>IF((HC24&lt;&gt;""),IF(OR($F24&lt;&gt;$G24,PrSettings!$M$4="●"),(($F24-$G24)=(GZ24-HA24))*1,0),"")</f>
        <v/>
      </c>
      <c r="HE24" s="606" t="str">
        <f t="shared" si="229"/>
        <v/>
      </c>
      <c r="HF24" s="606" t="str">
        <f>IF(HC24&lt;&gt;"",IF(ABS($F24-$G24)&gt;=PrSettings!$M$7,(ABS($F24-$G24-GZ24+HA24)&lt;=1)*1,IF(AND(HC24,$F24=$G24,$F24&gt;=PrSettings!$M$6),(ABS(GZ24-$F24)&lt;=1)*1,IF(AND(HC24,$F24+$G24&gt;=PrSettings!$M$8),(ABS(GZ24-$F24)+ABS(HA24-$G24)&lt;=1)*1,""))),"")</f>
        <v/>
      </c>
      <c r="HG24" s="618"/>
      <c r="HI24" s="605">
        <f t="shared" si="16"/>
        <v>17</v>
      </c>
      <c r="HJ24" s="646" t="str">
        <f>GrpC!$B$8</f>
        <v>Schweden</v>
      </c>
      <c r="HK24" s="606">
        <f t="shared" si="230"/>
        <v>4</v>
      </c>
      <c r="HL24" s="646" t="str">
        <f>GrpC!$D$8</f>
        <v>Deutschland</v>
      </c>
      <c r="HM24" s="643"/>
      <c r="HN24" s="643"/>
      <c r="HO24" s="615"/>
      <c r="HP24" s="606" t="str">
        <f t="shared" si="231"/>
        <v/>
      </c>
      <c r="HQ24" s="606" t="str">
        <f>IF((HP24&lt;&gt;""),IF(OR($F24&lt;&gt;$G24,PrSettings!$M$4="●"),(($F24-$G24)=(HM24-HN24))*1,0),"")</f>
        <v/>
      </c>
      <c r="HR24" s="606" t="str">
        <f t="shared" si="232"/>
        <v/>
      </c>
      <c r="HS24" s="606" t="str">
        <f>IF(HP24&lt;&gt;"",IF(ABS($F24-$G24)&gt;=PrSettings!$M$7,(ABS($F24-$G24-HM24+HN24)&lt;=1)*1,IF(AND(HP24,$F24=$G24,$F24&gt;=PrSettings!$M$6),(ABS(HM24-$F24)&lt;=1)*1,IF(AND(HP24,$F24+$G24&gt;=PrSettings!$M$8),(ABS(HM24-$F24)+ABS(HN24-$G24)&lt;=1)*1,""))),"")</f>
        <v/>
      </c>
      <c r="HT24" s="618"/>
      <c r="HV24" s="605">
        <f t="shared" si="17"/>
        <v>17</v>
      </c>
      <c r="HW24" s="646" t="str">
        <f>GrpC!$B$8</f>
        <v>Schweden</v>
      </c>
      <c r="HX24" s="606">
        <f t="shared" si="233"/>
        <v>4</v>
      </c>
      <c r="HY24" s="646" t="str">
        <f>GrpC!$D$8</f>
        <v>Deutschland</v>
      </c>
      <c r="HZ24" s="643"/>
      <c r="IA24" s="643"/>
      <c r="IB24" s="615"/>
      <c r="IC24" s="606" t="str">
        <f t="shared" si="234"/>
        <v/>
      </c>
      <c r="ID24" s="606" t="str">
        <f>IF((IC24&lt;&gt;""),IF(OR($F24&lt;&gt;$G24,PrSettings!$M$4="●"),(($F24-$G24)=(HZ24-IA24))*1,0),"")</f>
        <v/>
      </c>
      <c r="IE24" s="606" t="str">
        <f t="shared" si="235"/>
        <v/>
      </c>
      <c r="IF24" s="606" t="str">
        <f>IF(IC24&lt;&gt;"",IF(ABS($F24-$G24)&gt;=PrSettings!$M$7,(ABS($F24-$G24-HZ24+IA24)&lt;=1)*1,IF(AND(IC24,$F24=$G24,$F24&gt;=PrSettings!$M$6),(ABS(HZ24-$F24)&lt;=1)*1,IF(AND(IC24,$F24+$G24&gt;=PrSettings!$M$8),(ABS(HZ24-$F24)+ABS(IA24-$G24)&lt;=1)*1,""))),"")</f>
        <v/>
      </c>
      <c r="IG24" s="618"/>
      <c r="II24" s="605">
        <f t="shared" si="18"/>
        <v>17</v>
      </c>
      <c r="IJ24" s="646" t="str">
        <f>GrpC!$B$8</f>
        <v>Schweden</v>
      </c>
      <c r="IK24" s="606">
        <f t="shared" si="236"/>
        <v>4</v>
      </c>
      <c r="IL24" s="646" t="str">
        <f>GrpC!$D$8</f>
        <v>Deutschland</v>
      </c>
      <c r="IM24" s="643"/>
      <c r="IN24" s="643"/>
      <c r="IO24" s="615"/>
      <c r="IP24" s="606" t="str">
        <f t="shared" si="237"/>
        <v/>
      </c>
      <c r="IQ24" s="606" t="str">
        <f>IF((IP24&lt;&gt;""),IF(OR($F24&lt;&gt;$G24,PrSettings!$M$4="●"),(($F24-$G24)=(IM24-IN24))*1,0),"")</f>
        <v/>
      </c>
      <c r="IR24" s="606" t="str">
        <f t="shared" si="238"/>
        <v/>
      </c>
      <c r="IS24" s="606" t="str">
        <f>IF(IP24&lt;&gt;"",IF(ABS($F24-$G24)&gt;=PrSettings!$M$7,(ABS($F24-$G24-IM24+IN24)&lt;=1)*1,IF(AND(IP24,$F24=$G24,$F24&gt;=PrSettings!$M$6),(ABS(IM24-$F24)&lt;=1)*1,IF(AND(IP24,$F24+$G24&gt;=PrSettings!$M$8),(ABS(IM24-$F24)+ABS(IN24-$G24)&lt;=1)*1,""))),"")</f>
        <v/>
      </c>
      <c r="IT24" s="618"/>
      <c r="IV24" s="605">
        <f t="shared" si="19"/>
        <v>17</v>
      </c>
      <c r="IW24" s="646" t="str">
        <f>GrpC!$B$8</f>
        <v>Schweden</v>
      </c>
      <c r="IX24" s="606">
        <f t="shared" si="239"/>
        <v>4</v>
      </c>
      <c r="IY24" s="646" t="str">
        <f>GrpC!$D$8</f>
        <v>Deutschland</v>
      </c>
      <c r="IZ24" s="643"/>
      <c r="JA24" s="643"/>
      <c r="JB24" s="615"/>
      <c r="JC24" s="606" t="str">
        <f t="shared" si="240"/>
        <v/>
      </c>
      <c r="JD24" s="606" t="str">
        <f>IF((JC24&lt;&gt;""),IF(OR($F24&lt;&gt;$G24,PrSettings!$M$4="●"),(($F24-$G24)=(IZ24-JA24))*1,0),"")</f>
        <v/>
      </c>
      <c r="JE24" s="606" t="str">
        <f t="shared" si="241"/>
        <v/>
      </c>
      <c r="JF24" s="606" t="str">
        <f>IF(JC24&lt;&gt;"",IF(ABS($F24-$G24)&gt;=PrSettings!$M$7,(ABS($F24-$G24-IZ24+JA24)&lt;=1)*1,IF(AND(JC24,$F24=$G24,$F24&gt;=PrSettings!$M$6),(ABS(IZ24-$F24)&lt;=1)*1,IF(AND(JC24,$F24+$G24&gt;=PrSettings!$M$8),(ABS(IZ24-$F24)+ABS(JA24-$G24)&lt;=1)*1,""))),"")</f>
        <v/>
      </c>
      <c r="JG24" s="618"/>
      <c r="JI24" s="605">
        <f t="shared" si="20"/>
        <v>17</v>
      </c>
      <c r="JJ24" s="646" t="str">
        <f>GrpC!$B$8</f>
        <v>Schweden</v>
      </c>
      <c r="JK24" s="606">
        <f t="shared" si="242"/>
        <v>4</v>
      </c>
      <c r="JL24" s="646" t="str">
        <f>GrpC!$D$8</f>
        <v>Deutschland</v>
      </c>
      <c r="JM24" s="643"/>
      <c r="JN24" s="643"/>
      <c r="JO24" s="615"/>
      <c r="JP24" s="606" t="str">
        <f t="shared" si="243"/>
        <v/>
      </c>
      <c r="JQ24" s="606" t="str">
        <f>IF((JP24&lt;&gt;""),IF(OR($F24&lt;&gt;$G24,PrSettings!$M$4="●"),(($F24-$G24)=(JM24-JN24))*1,0),"")</f>
        <v/>
      </c>
      <c r="JR24" s="606" t="str">
        <f t="shared" si="244"/>
        <v/>
      </c>
      <c r="JS24" s="606" t="str">
        <f>IF(JP24&lt;&gt;"",IF(ABS($F24-$G24)&gt;=PrSettings!$M$7,(ABS($F24-$G24-JM24+JN24)&lt;=1)*1,IF(AND(JP24,$F24=$G24,$F24&gt;=PrSettings!$M$6),(ABS(JM24-$F24)&lt;=1)*1,IF(AND(JP24,$F24+$G24&gt;=PrSettings!$M$8),(ABS(JM24-$F24)+ABS(JN24-$G24)&lt;=1)*1,""))),"")</f>
        <v/>
      </c>
      <c r="JT24" s="618"/>
      <c r="JV24" s="605">
        <f t="shared" si="21"/>
        <v>17</v>
      </c>
      <c r="JW24" s="646" t="str">
        <f>GrpC!$B$8</f>
        <v>Schweden</v>
      </c>
      <c r="JX24" s="606">
        <f t="shared" si="245"/>
        <v>4</v>
      </c>
      <c r="JY24" s="646" t="str">
        <f>GrpC!$D$8</f>
        <v>Deutschland</v>
      </c>
      <c r="JZ24" s="643"/>
      <c r="KA24" s="643"/>
      <c r="KB24" s="615"/>
      <c r="KC24" s="606" t="str">
        <f t="shared" si="246"/>
        <v/>
      </c>
      <c r="KD24" s="606" t="str">
        <f>IF((KC24&lt;&gt;""),IF(OR($F24&lt;&gt;$G24,PrSettings!$M$4="●"),(($F24-$G24)=(JZ24-KA24))*1,0),"")</f>
        <v/>
      </c>
      <c r="KE24" s="606" t="str">
        <f t="shared" si="247"/>
        <v/>
      </c>
      <c r="KF24" s="606" t="str">
        <f>IF(KC24&lt;&gt;"",IF(ABS($F24-$G24)&gt;=PrSettings!$M$7,(ABS($F24-$G24-JZ24+KA24)&lt;=1)*1,IF(AND(KC24,$F24=$G24,$F24&gt;=PrSettings!$M$6),(ABS(JZ24-$F24)&lt;=1)*1,IF(AND(KC24,$F24+$G24&gt;=PrSettings!$M$8),(ABS(JZ24-$F24)+ABS(KA24-$G24)&lt;=1)*1,""))),"")</f>
        <v/>
      </c>
      <c r="KG24" s="618"/>
      <c r="KI24" s="605">
        <f t="shared" si="22"/>
        <v>17</v>
      </c>
      <c r="KJ24" s="646" t="str">
        <f>GrpC!$B$8</f>
        <v>Schweden</v>
      </c>
      <c r="KK24" s="606">
        <f t="shared" si="248"/>
        <v>4</v>
      </c>
      <c r="KL24" s="646" t="str">
        <f>GrpC!$D$8</f>
        <v>Deutschland</v>
      </c>
      <c r="KM24" s="643"/>
      <c r="KN24" s="643"/>
      <c r="KO24" s="615"/>
      <c r="KP24" s="606" t="str">
        <f t="shared" si="249"/>
        <v/>
      </c>
      <c r="KQ24" s="606" t="str">
        <f>IF((KP24&lt;&gt;""),IF(OR($F24&lt;&gt;$G24,PrSettings!$M$4="●"),(($F24-$G24)=(KM24-KN24))*1,0),"")</f>
        <v/>
      </c>
      <c r="KR24" s="606" t="str">
        <f t="shared" si="250"/>
        <v/>
      </c>
      <c r="KS24" s="606" t="str">
        <f>IF(KP24&lt;&gt;"",IF(ABS($F24-$G24)&gt;=PrSettings!$M$7,(ABS($F24-$G24-KM24+KN24)&lt;=1)*1,IF(AND(KP24,$F24=$G24,$F24&gt;=PrSettings!$M$6),(ABS(KM24-$F24)&lt;=1)*1,IF(AND(KP24,$F24+$G24&gt;=PrSettings!$M$8),(ABS(KM24-$F24)+ABS(KN24-$G24)&lt;=1)*1,""))),"")</f>
        <v/>
      </c>
      <c r="KT24" s="618"/>
      <c r="KV24" s="605">
        <f t="shared" si="23"/>
        <v>17</v>
      </c>
      <c r="KW24" s="646" t="str">
        <f>GrpC!$B$8</f>
        <v>Schweden</v>
      </c>
      <c r="KX24" s="606">
        <f t="shared" si="251"/>
        <v>4</v>
      </c>
      <c r="KY24" s="646" t="str">
        <f>GrpC!$D$8</f>
        <v>Deutschland</v>
      </c>
      <c r="KZ24" s="643"/>
      <c r="LA24" s="643"/>
      <c r="LB24" s="615"/>
      <c r="LC24" s="606" t="str">
        <f t="shared" si="252"/>
        <v/>
      </c>
      <c r="LD24" s="606" t="str">
        <f>IF((LC24&lt;&gt;""),IF(OR($F24&lt;&gt;$G24,PrSettings!$M$4="●"),(($F24-$G24)=(KZ24-LA24))*1,0),"")</f>
        <v/>
      </c>
      <c r="LE24" s="606" t="str">
        <f t="shared" si="253"/>
        <v/>
      </c>
      <c r="LF24" s="606" t="str">
        <f>IF(LC24&lt;&gt;"",IF(ABS($F24-$G24)&gt;=PrSettings!$M$7,(ABS($F24-$G24-KZ24+LA24)&lt;=1)*1,IF(AND(LC24,$F24=$G24,$F24&gt;=PrSettings!$M$6),(ABS(KZ24-$F24)&lt;=1)*1,IF(AND(LC24,$F24+$G24&gt;=PrSettings!$M$8),(ABS(KZ24-$F24)+ABS(LA24-$G24)&lt;=1)*1,""))),"")</f>
        <v/>
      </c>
      <c r="LG24" s="618"/>
      <c r="LI24" s="605">
        <f t="shared" si="24"/>
        <v>17</v>
      </c>
      <c r="LJ24" s="646" t="str">
        <f>GrpC!$B$8</f>
        <v>Schweden</v>
      </c>
      <c r="LK24" s="606">
        <f t="shared" si="254"/>
        <v>4</v>
      </c>
      <c r="LL24" s="646" t="str">
        <f>GrpC!$D$8</f>
        <v>Deutschland</v>
      </c>
      <c r="LM24" s="643"/>
      <c r="LN24" s="643"/>
      <c r="LO24" s="615"/>
      <c r="LP24" s="606" t="str">
        <f t="shared" si="255"/>
        <v/>
      </c>
      <c r="LQ24" s="606" t="str">
        <f>IF((LP24&lt;&gt;""),IF(OR($F24&lt;&gt;$G24,PrSettings!$M$4="●"),(($F24-$G24)=(LM24-LN24))*1,0),"")</f>
        <v/>
      </c>
      <c r="LR24" s="606" t="str">
        <f t="shared" si="256"/>
        <v/>
      </c>
      <c r="LS24" s="606" t="str">
        <f>IF(LP24&lt;&gt;"",IF(ABS($F24-$G24)&gt;=PrSettings!$M$7,(ABS($F24-$G24-LM24+LN24)&lt;=1)*1,IF(AND(LP24,$F24=$G24,$F24&gt;=PrSettings!$M$6),(ABS(LM24-$F24)&lt;=1)*1,IF(AND(LP24,$F24+$G24&gt;=PrSettings!$M$8),(ABS(LM24-$F24)+ABS(LN24-$G24)&lt;=1)*1,""))),"")</f>
        <v/>
      </c>
      <c r="LT24" s="618"/>
      <c r="LV24" s="605">
        <f t="shared" si="25"/>
        <v>17</v>
      </c>
      <c r="LW24" s="646" t="str">
        <f>GrpC!$B$8</f>
        <v>Schweden</v>
      </c>
      <c r="LX24" s="606">
        <f t="shared" si="257"/>
        <v>4</v>
      </c>
      <c r="LY24" s="646" t="str">
        <f>GrpC!$D$8</f>
        <v>Deutschland</v>
      </c>
      <c r="LZ24" s="643"/>
      <c r="MA24" s="643"/>
      <c r="MB24" s="615"/>
      <c r="MC24" s="606" t="str">
        <f t="shared" si="258"/>
        <v/>
      </c>
      <c r="MD24" s="606" t="str">
        <f>IF((MC24&lt;&gt;""),IF(OR($F24&lt;&gt;$G24,PrSettings!$M$4="●"),(($F24-$G24)=(LZ24-MA24))*1,0),"")</f>
        <v/>
      </c>
      <c r="ME24" s="606" t="str">
        <f t="shared" si="259"/>
        <v/>
      </c>
      <c r="MF24" s="606" t="str">
        <f>IF(MC24&lt;&gt;"",IF(ABS($F24-$G24)&gt;=PrSettings!$M$7,(ABS($F24-$G24-LZ24+MA24)&lt;=1)*1,IF(AND(MC24,$F24=$G24,$F24&gt;=PrSettings!$M$6),(ABS(LZ24-$F24)&lt;=1)*1,IF(AND(MC24,$F24+$G24&gt;=PrSettings!$M$8),(ABS(LZ24-$F24)+ABS(MA24-$G24)&lt;=1)*1,""))),"")</f>
        <v/>
      </c>
      <c r="MG24" s="618"/>
    </row>
    <row r="25" spans="2:345" x14ac:dyDescent="0.25">
      <c r="B25" s="605">
        <f>INDEX(Groups!$C$7:$C$25,MATCH(C25,Groups!$D$7:$D$25,0))</f>
        <v>8</v>
      </c>
      <c r="C25" s="646" t="str">
        <f>GrpC!$B$9</f>
        <v>Polen</v>
      </c>
      <c r="D25" s="606">
        <f>INDEX(Groups!$C$7:$C$25,MATCH(E25,Groups!$D$7:$D$25,0))</f>
        <v>15</v>
      </c>
      <c r="E25" s="646" t="str">
        <f>GrpC!$D$9</f>
        <v>Dänemark</v>
      </c>
      <c r="F25" s="649">
        <f>GrpC!$E$9</f>
        <v>3</v>
      </c>
      <c r="G25" s="650">
        <f>GrpC!$G$9</f>
        <v>2</v>
      </c>
      <c r="I25" s="605">
        <f t="shared" si="0"/>
        <v>8</v>
      </c>
      <c r="J25" s="646" t="str">
        <f>GrpC!$B$9</f>
        <v>Polen</v>
      </c>
      <c r="K25" s="606">
        <f t="shared" si="182"/>
        <v>15</v>
      </c>
      <c r="L25" s="646" t="str">
        <f>GrpC!$D$9</f>
        <v>Dänemark</v>
      </c>
      <c r="M25" s="643"/>
      <c r="N25" s="643"/>
      <c r="O25" s="616"/>
      <c r="P25" s="606" t="str">
        <f t="shared" si="183"/>
        <v/>
      </c>
      <c r="Q25" s="606" t="str">
        <f>IF((P25&lt;&gt;""),IF(OR($F25&lt;&gt;$G25,PrSettings!$M$4="●"),(($F25-$G25)=(M25-N25))*1,0),"")</f>
        <v/>
      </c>
      <c r="R25" s="606" t="str">
        <f t="shared" si="184"/>
        <v/>
      </c>
      <c r="S25" s="606" t="str">
        <f>IF(P25&lt;&gt;"",IF(ABS($F25-$G25)&gt;=PrSettings!$M$7,(ABS($F25-$G25-M25+N25)&lt;=1)*1,IF(AND(P25,$F25=$G25,$F25&gt;=PrSettings!$M$6),(ABS(M25-$F25)&lt;=1)*1,IF(AND(P25,$F25+$G25&gt;=PrSettings!$M$8),(ABS(M25-$F25)+ABS(N25-$G25)&lt;=1)*1,""))),"")</f>
        <v/>
      </c>
      <c r="T25" s="619"/>
      <c r="V25" s="605">
        <f t="shared" si="1"/>
        <v>8</v>
      </c>
      <c r="W25" s="646" t="str">
        <f>GrpC!$B$9</f>
        <v>Polen</v>
      </c>
      <c r="X25" s="606">
        <f t="shared" si="185"/>
        <v>15</v>
      </c>
      <c r="Y25" s="646" t="str">
        <f>GrpC!$D$9</f>
        <v>Dänemark</v>
      </c>
      <c r="Z25" s="643"/>
      <c r="AA25" s="643"/>
      <c r="AB25" s="616"/>
      <c r="AC25" s="606" t="str">
        <f t="shared" si="186"/>
        <v/>
      </c>
      <c r="AD25" s="606" t="str">
        <f>IF((AC25&lt;&gt;""),IF(OR($F25&lt;&gt;$G25,PrSettings!$M$4="●"),(($F25-$G25)=(Z25-AA25))*1,0),"")</f>
        <v/>
      </c>
      <c r="AE25" s="606" t="str">
        <f t="shared" si="187"/>
        <v/>
      </c>
      <c r="AF25" s="606" t="str">
        <f>IF(AC25&lt;&gt;"",IF(ABS($F25-$G25)&gt;=PrSettings!$M$7,(ABS($F25-$G25-Z25+AA25)&lt;=1)*1,IF(AND(AC25,$F25=$G25,$F25&gt;=PrSettings!$M$6),(ABS(Z25-$F25)&lt;=1)*1,IF(AND(AC25,$F25+$G25&gt;=PrSettings!$M$8),(ABS(Z25-$F25)+ABS(AA25-$G25)&lt;=1)*1,""))),"")</f>
        <v/>
      </c>
      <c r="AG25" s="619"/>
      <c r="AI25" s="605">
        <f t="shared" si="2"/>
        <v>8</v>
      </c>
      <c r="AJ25" s="646" t="str">
        <f>GrpC!$B$9</f>
        <v>Polen</v>
      </c>
      <c r="AK25" s="606">
        <f t="shared" si="188"/>
        <v>15</v>
      </c>
      <c r="AL25" s="646" t="str">
        <f>GrpC!$D$9</f>
        <v>Dänemark</v>
      </c>
      <c r="AM25" s="643"/>
      <c r="AN25" s="643"/>
      <c r="AO25" s="616"/>
      <c r="AP25" s="606" t="str">
        <f t="shared" si="189"/>
        <v/>
      </c>
      <c r="AQ25" s="606" t="str">
        <f>IF((AP25&lt;&gt;""),IF(OR($F25&lt;&gt;$G25,PrSettings!$M$4="●"),(($F25-$G25)=(AM25-AN25))*1,0),"")</f>
        <v/>
      </c>
      <c r="AR25" s="606" t="str">
        <f t="shared" si="190"/>
        <v/>
      </c>
      <c r="AS25" s="606" t="str">
        <f>IF(AP25&lt;&gt;"",IF(ABS($F25-$G25)&gt;=PrSettings!$M$7,(ABS($F25-$G25-AM25+AN25)&lt;=1)*1,IF(AND(AP25,$F25=$G25,$F25&gt;=PrSettings!$M$6),(ABS(AM25-$F25)&lt;=1)*1,IF(AND(AP25,$F25+$G25&gt;=PrSettings!$M$8),(ABS(AM25-$F25)+ABS(AN25-$G25)&lt;=1)*1,""))),"")</f>
        <v/>
      </c>
      <c r="AT25" s="619"/>
      <c r="AV25" s="605">
        <f t="shared" si="3"/>
        <v>8</v>
      </c>
      <c r="AW25" s="646" t="str">
        <f>GrpC!$B$9</f>
        <v>Polen</v>
      </c>
      <c r="AX25" s="606">
        <f t="shared" si="191"/>
        <v>15</v>
      </c>
      <c r="AY25" s="646" t="str">
        <f>GrpC!$D$9</f>
        <v>Dänemark</v>
      </c>
      <c r="AZ25" s="643"/>
      <c r="BA25" s="643"/>
      <c r="BB25" s="616"/>
      <c r="BC25" s="606" t="str">
        <f t="shared" si="192"/>
        <v/>
      </c>
      <c r="BD25" s="606" t="str">
        <f>IF((BC25&lt;&gt;""),IF(OR($F25&lt;&gt;$G25,PrSettings!$M$4="●"),(($F25-$G25)=(AZ25-BA25))*1,0),"")</f>
        <v/>
      </c>
      <c r="BE25" s="606" t="str">
        <f t="shared" si="193"/>
        <v/>
      </c>
      <c r="BF25" s="606" t="str">
        <f>IF(BC25&lt;&gt;"",IF(ABS($F25-$G25)&gt;=PrSettings!$M$7,(ABS($F25-$G25-AZ25+BA25)&lt;=1)*1,IF(AND(BC25,$F25=$G25,$F25&gt;=PrSettings!$M$6),(ABS(AZ25-$F25)&lt;=1)*1,IF(AND(BC25,$F25+$G25&gt;=PrSettings!$M$8),(ABS(AZ25-$F25)+ABS(BA25-$G25)&lt;=1)*1,""))),"")</f>
        <v/>
      </c>
      <c r="BG25" s="619"/>
      <c r="BI25" s="605">
        <f t="shared" si="4"/>
        <v>8</v>
      </c>
      <c r="BJ25" s="646" t="str">
        <f>GrpC!$B$9</f>
        <v>Polen</v>
      </c>
      <c r="BK25" s="606">
        <f t="shared" si="194"/>
        <v>15</v>
      </c>
      <c r="BL25" s="646" t="str">
        <f>GrpC!$D$9</f>
        <v>Dänemark</v>
      </c>
      <c r="BM25" s="643"/>
      <c r="BN25" s="643"/>
      <c r="BO25" s="616"/>
      <c r="BP25" s="606" t="str">
        <f t="shared" si="195"/>
        <v/>
      </c>
      <c r="BQ25" s="606" t="str">
        <f>IF((BP25&lt;&gt;""),IF(OR($F25&lt;&gt;$G25,PrSettings!$M$4="●"),(($F25-$G25)=(BM25-BN25))*1,0),"")</f>
        <v/>
      </c>
      <c r="BR25" s="606" t="str">
        <f t="shared" si="196"/>
        <v/>
      </c>
      <c r="BS25" s="606" t="str">
        <f>IF(BP25&lt;&gt;"",IF(ABS($F25-$G25)&gt;=PrSettings!$M$7,(ABS($F25-$G25-BM25+BN25)&lt;=1)*1,IF(AND(BP25,$F25=$G25,$F25&gt;=PrSettings!$M$6),(ABS(BM25-$F25)&lt;=1)*1,IF(AND(BP25,$F25+$G25&gt;=PrSettings!$M$8),(ABS(BM25-$F25)+ABS(BN25-$G25)&lt;=1)*1,""))),"")</f>
        <v/>
      </c>
      <c r="BT25" s="619"/>
      <c r="BV25" s="605">
        <f t="shared" si="5"/>
        <v>8</v>
      </c>
      <c r="BW25" s="646" t="str">
        <f>GrpC!$B$9</f>
        <v>Polen</v>
      </c>
      <c r="BX25" s="606">
        <f t="shared" si="197"/>
        <v>15</v>
      </c>
      <c r="BY25" s="646" t="str">
        <f>GrpC!$D$9</f>
        <v>Dänemark</v>
      </c>
      <c r="BZ25" s="643"/>
      <c r="CA25" s="643"/>
      <c r="CB25" s="616"/>
      <c r="CC25" s="606" t="str">
        <f t="shared" si="198"/>
        <v/>
      </c>
      <c r="CD25" s="606" t="str">
        <f>IF((CC25&lt;&gt;""),IF(OR($F25&lt;&gt;$G25,PrSettings!$M$4="●"),(($F25-$G25)=(BZ25-CA25))*1,0),"")</f>
        <v/>
      </c>
      <c r="CE25" s="606" t="str">
        <f t="shared" si="199"/>
        <v/>
      </c>
      <c r="CF25" s="606" t="str">
        <f>IF(CC25&lt;&gt;"",IF(ABS($F25-$G25)&gt;=PrSettings!$M$7,(ABS($F25-$G25-BZ25+CA25)&lt;=1)*1,IF(AND(CC25,$F25=$G25,$F25&gt;=PrSettings!$M$6),(ABS(BZ25-$F25)&lt;=1)*1,IF(AND(CC25,$F25+$G25&gt;=PrSettings!$M$8),(ABS(BZ25-$F25)+ABS(CA25-$G25)&lt;=1)*1,""))),"")</f>
        <v/>
      </c>
      <c r="CG25" s="619"/>
      <c r="CI25" s="605">
        <f t="shared" si="6"/>
        <v>8</v>
      </c>
      <c r="CJ25" s="646" t="str">
        <f>GrpC!$B$9</f>
        <v>Polen</v>
      </c>
      <c r="CK25" s="606">
        <f t="shared" si="200"/>
        <v>15</v>
      </c>
      <c r="CL25" s="646" t="str">
        <f>GrpC!$D$9</f>
        <v>Dänemark</v>
      </c>
      <c r="CM25" s="643"/>
      <c r="CN25" s="643"/>
      <c r="CO25" s="616"/>
      <c r="CP25" s="606" t="str">
        <f t="shared" si="201"/>
        <v/>
      </c>
      <c r="CQ25" s="606" t="str">
        <f>IF((CP25&lt;&gt;""),IF(OR($F25&lt;&gt;$G25,PrSettings!$M$4="●"),(($F25-$G25)=(CM25-CN25))*1,0),"")</f>
        <v/>
      </c>
      <c r="CR25" s="606" t="str">
        <f t="shared" si="202"/>
        <v/>
      </c>
      <c r="CS25" s="606" t="str">
        <f>IF(CP25&lt;&gt;"",IF(ABS($F25-$G25)&gt;=PrSettings!$M$7,(ABS($F25-$G25-CM25+CN25)&lt;=1)*1,IF(AND(CP25,$F25=$G25,$F25&gt;=PrSettings!$M$6),(ABS(CM25-$F25)&lt;=1)*1,IF(AND(CP25,$F25+$G25&gt;=PrSettings!$M$8),(ABS(CM25-$F25)+ABS(CN25-$G25)&lt;=1)*1,""))),"")</f>
        <v/>
      </c>
      <c r="CT25" s="619"/>
      <c r="CV25" s="605">
        <f t="shared" si="7"/>
        <v>8</v>
      </c>
      <c r="CW25" s="646" t="str">
        <f>GrpC!$B$9</f>
        <v>Polen</v>
      </c>
      <c r="CX25" s="606">
        <f t="shared" si="203"/>
        <v>15</v>
      </c>
      <c r="CY25" s="646" t="str">
        <f>GrpC!$D$9</f>
        <v>Dänemark</v>
      </c>
      <c r="CZ25" s="643"/>
      <c r="DA25" s="643"/>
      <c r="DB25" s="616"/>
      <c r="DC25" s="606" t="str">
        <f t="shared" si="204"/>
        <v/>
      </c>
      <c r="DD25" s="606" t="str">
        <f>IF((DC25&lt;&gt;""),IF(OR($F25&lt;&gt;$G25,PrSettings!$M$4="●"),(($F25-$G25)=(CZ25-DA25))*1,0),"")</f>
        <v/>
      </c>
      <c r="DE25" s="606" t="str">
        <f t="shared" si="205"/>
        <v/>
      </c>
      <c r="DF25" s="606" t="str">
        <f>IF(DC25&lt;&gt;"",IF(ABS($F25-$G25)&gt;=PrSettings!$M$7,(ABS($F25-$G25-CZ25+DA25)&lt;=1)*1,IF(AND(DC25,$F25=$G25,$F25&gt;=PrSettings!$M$6),(ABS(CZ25-$F25)&lt;=1)*1,IF(AND(DC25,$F25+$G25&gt;=PrSettings!$M$8),(ABS(CZ25-$F25)+ABS(DA25-$G25)&lt;=1)*1,""))),"")</f>
        <v/>
      </c>
      <c r="DG25" s="619"/>
      <c r="DI25" s="605">
        <f t="shared" si="8"/>
        <v>8</v>
      </c>
      <c r="DJ25" s="646" t="str">
        <f>GrpC!$B$9</f>
        <v>Polen</v>
      </c>
      <c r="DK25" s="606">
        <f t="shared" si="206"/>
        <v>15</v>
      </c>
      <c r="DL25" s="646" t="str">
        <f>GrpC!$D$9</f>
        <v>Dänemark</v>
      </c>
      <c r="DM25" s="643"/>
      <c r="DN25" s="643"/>
      <c r="DO25" s="616"/>
      <c r="DP25" s="606" t="str">
        <f t="shared" si="207"/>
        <v/>
      </c>
      <c r="DQ25" s="606" t="str">
        <f>IF((DP25&lt;&gt;""),IF(OR($F25&lt;&gt;$G25,PrSettings!$M$4="●"),(($F25-$G25)=(DM25-DN25))*1,0),"")</f>
        <v/>
      </c>
      <c r="DR25" s="606" t="str">
        <f t="shared" si="208"/>
        <v/>
      </c>
      <c r="DS25" s="606" t="str">
        <f>IF(DP25&lt;&gt;"",IF(ABS($F25-$G25)&gt;=PrSettings!$M$7,(ABS($F25-$G25-DM25+DN25)&lt;=1)*1,IF(AND(DP25,$F25=$G25,$F25&gt;=PrSettings!$M$6),(ABS(DM25-$F25)&lt;=1)*1,IF(AND(DP25,$F25+$G25&gt;=PrSettings!$M$8),(ABS(DM25-$F25)+ABS(DN25-$G25)&lt;=1)*1,""))),"")</f>
        <v/>
      </c>
      <c r="DT25" s="619"/>
      <c r="DV25" s="605">
        <f t="shared" si="9"/>
        <v>8</v>
      </c>
      <c r="DW25" s="646" t="str">
        <f>GrpC!$B$9</f>
        <v>Polen</v>
      </c>
      <c r="DX25" s="606">
        <f t="shared" si="209"/>
        <v>15</v>
      </c>
      <c r="DY25" s="646" t="str">
        <f>GrpC!$D$9</f>
        <v>Dänemark</v>
      </c>
      <c r="DZ25" s="643"/>
      <c r="EA25" s="643"/>
      <c r="EB25" s="616"/>
      <c r="EC25" s="606" t="str">
        <f t="shared" si="210"/>
        <v/>
      </c>
      <c r="ED25" s="606" t="str">
        <f>IF((EC25&lt;&gt;""),IF(OR($F25&lt;&gt;$G25,PrSettings!$M$4="●"),(($F25-$G25)=(DZ25-EA25))*1,0),"")</f>
        <v/>
      </c>
      <c r="EE25" s="606" t="str">
        <f t="shared" si="211"/>
        <v/>
      </c>
      <c r="EF25" s="606" t="str">
        <f>IF(EC25&lt;&gt;"",IF(ABS($F25-$G25)&gt;=PrSettings!$M$7,(ABS($F25-$G25-DZ25+EA25)&lt;=1)*1,IF(AND(EC25,$F25=$G25,$F25&gt;=PrSettings!$M$6),(ABS(DZ25-$F25)&lt;=1)*1,IF(AND(EC25,$F25+$G25&gt;=PrSettings!$M$8),(ABS(DZ25-$F25)+ABS(EA25-$G25)&lt;=1)*1,""))),"")</f>
        <v/>
      </c>
      <c r="EG25" s="619"/>
      <c r="EI25" s="605">
        <f t="shared" si="10"/>
        <v>8</v>
      </c>
      <c r="EJ25" s="646" t="str">
        <f>GrpC!$B$9</f>
        <v>Polen</v>
      </c>
      <c r="EK25" s="606">
        <f t="shared" si="212"/>
        <v>15</v>
      </c>
      <c r="EL25" s="646" t="str">
        <f>GrpC!$D$9</f>
        <v>Dänemark</v>
      </c>
      <c r="EM25" s="643"/>
      <c r="EN25" s="643"/>
      <c r="EO25" s="616"/>
      <c r="EP25" s="606" t="str">
        <f t="shared" si="213"/>
        <v/>
      </c>
      <c r="EQ25" s="606" t="str">
        <f>IF((EP25&lt;&gt;""),IF(OR($F25&lt;&gt;$G25,PrSettings!$M$4="●"),(($F25-$G25)=(EM25-EN25))*1,0),"")</f>
        <v/>
      </c>
      <c r="ER25" s="606" t="str">
        <f t="shared" si="214"/>
        <v/>
      </c>
      <c r="ES25" s="606" t="str">
        <f>IF(EP25&lt;&gt;"",IF(ABS($F25-$G25)&gt;=PrSettings!$M$7,(ABS($F25-$G25-EM25+EN25)&lt;=1)*1,IF(AND(EP25,$F25=$G25,$F25&gt;=PrSettings!$M$6),(ABS(EM25-$F25)&lt;=1)*1,IF(AND(EP25,$F25+$G25&gt;=PrSettings!$M$8),(ABS(EM25-$F25)+ABS(EN25-$G25)&lt;=1)*1,""))),"")</f>
        <v/>
      </c>
      <c r="ET25" s="619"/>
      <c r="EV25" s="605">
        <f t="shared" si="11"/>
        <v>8</v>
      </c>
      <c r="EW25" s="646" t="str">
        <f>GrpC!$B$9</f>
        <v>Polen</v>
      </c>
      <c r="EX25" s="606">
        <f t="shared" si="215"/>
        <v>15</v>
      </c>
      <c r="EY25" s="646" t="str">
        <f>GrpC!$D$9</f>
        <v>Dänemark</v>
      </c>
      <c r="EZ25" s="643"/>
      <c r="FA25" s="643"/>
      <c r="FB25" s="616"/>
      <c r="FC25" s="606" t="str">
        <f t="shared" si="216"/>
        <v/>
      </c>
      <c r="FD25" s="606" t="str">
        <f>IF((FC25&lt;&gt;""),IF(OR($F25&lt;&gt;$G25,PrSettings!$M$4="●"),(($F25-$G25)=(EZ25-FA25))*1,0),"")</f>
        <v/>
      </c>
      <c r="FE25" s="606" t="str">
        <f t="shared" si="217"/>
        <v/>
      </c>
      <c r="FF25" s="606" t="str">
        <f>IF(FC25&lt;&gt;"",IF(ABS($F25-$G25)&gt;=PrSettings!$M$7,(ABS($F25-$G25-EZ25+FA25)&lt;=1)*1,IF(AND(FC25,$F25=$G25,$F25&gt;=PrSettings!$M$6),(ABS(EZ25-$F25)&lt;=1)*1,IF(AND(FC25,$F25+$G25&gt;=PrSettings!$M$8),(ABS(EZ25-$F25)+ABS(FA25-$G25)&lt;=1)*1,""))),"")</f>
        <v/>
      </c>
      <c r="FG25" s="619"/>
      <c r="FI25" s="605">
        <f t="shared" si="12"/>
        <v>8</v>
      </c>
      <c r="FJ25" s="646" t="str">
        <f>GrpC!$B$9</f>
        <v>Polen</v>
      </c>
      <c r="FK25" s="606">
        <f t="shared" si="218"/>
        <v>15</v>
      </c>
      <c r="FL25" s="646" t="str">
        <f>GrpC!$D$9</f>
        <v>Dänemark</v>
      </c>
      <c r="FM25" s="643"/>
      <c r="FN25" s="643"/>
      <c r="FO25" s="616"/>
      <c r="FP25" s="606" t="str">
        <f t="shared" si="219"/>
        <v/>
      </c>
      <c r="FQ25" s="606" t="str">
        <f>IF((FP25&lt;&gt;""),IF(OR($F25&lt;&gt;$G25,PrSettings!$M$4="●"),(($F25-$G25)=(FM25-FN25))*1,0),"")</f>
        <v/>
      </c>
      <c r="FR25" s="606" t="str">
        <f t="shared" si="220"/>
        <v/>
      </c>
      <c r="FS25" s="606" t="str">
        <f>IF(FP25&lt;&gt;"",IF(ABS($F25-$G25)&gt;=PrSettings!$M$7,(ABS($F25-$G25-FM25+FN25)&lt;=1)*1,IF(AND(FP25,$F25=$G25,$F25&gt;=PrSettings!$M$6),(ABS(FM25-$F25)&lt;=1)*1,IF(AND(FP25,$F25+$G25&gt;=PrSettings!$M$8),(ABS(FM25-$F25)+ABS(FN25-$G25)&lt;=1)*1,""))),"")</f>
        <v/>
      </c>
      <c r="FT25" s="619"/>
      <c r="FV25" s="605">
        <f t="shared" si="13"/>
        <v>8</v>
      </c>
      <c r="FW25" s="646" t="str">
        <f>GrpC!$B$9</f>
        <v>Polen</v>
      </c>
      <c r="FX25" s="606">
        <f t="shared" si="221"/>
        <v>15</v>
      </c>
      <c r="FY25" s="646" t="str">
        <f>GrpC!$D$9</f>
        <v>Dänemark</v>
      </c>
      <c r="FZ25" s="643"/>
      <c r="GA25" s="643"/>
      <c r="GB25" s="616"/>
      <c r="GC25" s="606" t="str">
        <f t="shared" si="222"/>
        <v/>
      </c>
      <c r="GD25" s="606" t="str">
        <f>IF((GC25&lt;&gt;""),IF(OR($F25&lt;&gt;$G25,PrSettings!$M$4="●"),(($F25-$G25)=(FZ25-GA25))*1,0),"")</f>
        <v/>
      </c>
      <c r="GE25" s="606" t="str">
        <f t="shared" si="223"/>
        <v/>
      </c>
      <c r="GF25" s="606" t="str">
        <f>IF(GC25&lt;&gt;"",IF(ABS($F25-$G25)&gt;=PrSettings!$M$7,(ABS($F25-$G25-FZ25+GA25)&lt;=1)*1,IF(AND(GC25,$F25=$G25,$F25&gt;=PrSettings!$M$6),(ABS(FZ25-$F25)&lt;=1)*1,IF(AND(GC25,$F25+$G25&gt;=PrSettings!$M$8),(ABS(FZ25-$F25)+ABS(GA25-$G25)&lt;=1)*1,""))),"")</f>
        <v/>
      </c>
      <c r="GG25" s="619"/>
      <c r="GI25" s="605">
        <f t="shared" si="14"/>
        <v>8</v>
      </c>
      <c r="GJ25" s="646" t="str">
        <f>GrpC!$B$9</f>
        <v>Polen</v>
      </c>
      <c r="GK25" s="606">
        <f t="shared" si="224"/>
        <v>15</v>
      </c>
      <c r="GL25" s="646" t="str">
        <f>GrpC!$D$9</f>
        <v>Dänemark</v>
      </c>
      <c r="GM25" s="643"/>
      <c r="GN25" s="643"/>
      <c r="GO25" s="616"/>
      <c r="GP25" s="606" t="str">
        <f t="shared" si="225"/>
        <v/>
      </c>
      <c r="GQ25" s="606" t="str">
        <f>IF((GP25&lt;&gt;""),IF(OR($F25&lt;&gt;$G25,PrSettings!$M$4="●"),(($F25-$G25)=(GM25-GN25))*1,0),"")</f>
        <v/>
      </c>
      <c r="GR25" s="606" t="str">
        <f t="shared" si="226"/>
        <v/>
      </c>
      <c r="GS25" s="606" t="str">
        <f>IF(GP25&lt;&gt;"",IF(ABS($F25-$G25)&gt;=PrSettings!$M$7,(ABS($F25-$G25-GM25+GN25)&lt;=1)*1,IF(AND(GP25,$F25=$G25,$F25&gt;=PrSettings!$M$6),(ABS(GM25-$F25)&lt;=1)*1,IF(AND(GP25,$F25+$G25&gt;=PrSettings!$M$8),(ABS(GM25-$F25)+ABS(GN25-$G25)&lt;=1)*1,""))),"")</f>
        <v/>
      </c>
      <c r="GT25" s="619"/>
      <c r="GV25" s="605">
        <f t="shared" si="15"/>
        <v>8</v>
      </c>
      <c r="GW25" s="646" t="str">
        <f>GrpC!$B$9</f>
        <v>Polen</v>
      </c>
      <c r="GX25" s="606">
        <f t="shared" si="227"/>
        <v>15</v>
      </c>
      <c r="GY25" s="646" t="str">
        <f>GrpC!$D$9</f>
        <v>Dänemark</v>
      </c>
      <c r="GZ25" s="643"/>
      <c r="HA25" s="643"/>
      <c r="HB25" s="616"/>
      <c r="HC25" s="606" t="str">
        <f t="shared" si="228"/>
        <v/>
      </c>
      <c r="HD25" s="606" t="str">
        <f>IF((HC25&lt;&gt;""),IF(OR($F25&lt;&gt;$G25,PrSettings!$M$4="●"),(($F25-$G25)=(GZ25-HA25))*1,0),"")</f>
        <v/>
      </c>
      <c r="HE25" s="606" t="str">
        <f t="shared" si="229"/>
        <v/>
      </c>
      <c r="HF25" s="606" t="str">
        <f>IF(HC25&lt;&gt;"",IF(ABS($F25-$G25)&gt;=PrSettings!$M$7,(ABS($F25-$G25-GZ25+HA25)&lt;=1)*1,IF(AND(HC25,$F25=$G25,$F25&gt;=PrSettings!$M$6),(ABS(GZ25-$F25)&lt;=1)*1,IF(AND(HC25,$F25+$G25&gt;=PrSettings!$M$8),(ABS(GZ25-$F25)+ABS(HA25-$G25)&lt;=1)*1,""))),"")</f>
        <v/>
      </c>
      <c r="HG25" s="619"/>
      <c r="HI25" s="605">
        <f t="shared" si="16"/>
        <v>8</v>
      </c>
      <c r="HJ25" s="646" t="str">
        <f>GrpC!$B$9</f>
        <v>Polen</v>
      </c>
      <c r="HK25" s="606">
        <f t="shared" si="230"/>
        <v>15</v>
      </c>
      <c r="HL25" s="646" t="str">
        <f>GrpC!$D$9</f>
        <v>Dänemark</v>
      </c>
      <c r="HM25" s="643"/>
      <c r="HN25" s="643"/>
      <c r="HO25" s="616"/>
      <c r="HP25" s="606" t="str">
        <f t="shared" si="231"/>
        <v/>
      </c>
      <c r="HQ25" s="606" t="str">
        <f>IF((HP25&lt;&gt;""),IF(OR($F25&lt;&gt;$G25,PrSettings!$M$4="●"),(($F25-$G25)=(HM25-HN25))*1,0),"")</f>
        <v/>
      </c>
      <c r="HR25" s="606" t="str">
        <f t="shared" si="232"/>
        <v/>
      </c>
      <c r="HS25" s="606" t="str">
        <f>IF(HP25&lt;&gt;"",IF(ABS($F25-$G25)&gt;=PrSettings!$M$7,(ABS($F25-$G25-HM25+HN25)&lt;=1)*1,IF(AND(HP25,$F25=$G25,$F25&gt;=PrSettings!$M$6),(ABS(HM25-$F25)&lt;=1)*1,IF(AND(HP25,$F25+$G25&gt;=PrSettings!$M$8),(ABS(HM25-$F25)+ABS(HN25-$G25)&lt;=1)*1,""))),"")</f>
        <v/>
      </c>
      <c r="HT25" s="619"/>
      <c r="HV25" s="605">
        <f t="shared" si="17"/>
        <v>8</v>
      </c>
      <c r="HW25" s="646" t="str">
        <f>GrpC!$B$9</f>
        <v>Polen</v>
      </c>
      <c r="HX25" s="606">
        <f t="shared" si="233"/>
        <v>15</v>
      </c>
      <c r="HY25" s="646" t="str">
        <f>GrpC!$D$9</f>
        <v>Dänemark</v>
      </c>
      <c r="HZ25" s="643"/>
      <c r="IA25" s="643"/>
      <c r="IB25" s="616"/>
      <c r="IC25" s="606" t="str">
        <f t="shared" si="234"/>
        <v/>
      </c>
      <c r="ID25" s="606" t="str">
        <f>IF((IC25&lt;&gt;""),IF(OR($F25&lt;&gt;$G25,PrSettings!$M$4="●"),(($F25-$G25)=(HZ25-IA25))*1,0),"")</f>
        <v/>
      </c>
      <c r="IE25" s="606" t="str">
        <f t="shared" si="235"/>
        <v/>
      </c>
      <c r="IF25" s="606" t="str">
        <f>IF(IC25&lt;&gt;"",IF(ABS($F25-$G25)&gt;=PrSettings!$M$7,(ABS($F25-$G25-HZ25+IA25)&lt;=1)*1,IF(AND(IC25,$F25=$G25,$F25&gt;=PrSettings!$M$6),(ABS(HZ25-$F25)&lt;=1)*1,IF(AND(IC25,$F25+$G25&gt;=PrSettings!$M$8),(ABS(HZ25-$F25)+ABS(IA25-$G25)&lt;=1)*1,""))),"")</f>
        <v/>
      </c>
      <c r="IG25" s="619"/>
      <c r="II25" s="605">
        <f t="shared" si="18"/>
        <v>8</v>
      </c>
      <c r="IJ25" s="646" t="str">
        <f>GrpC!$B$9</f>
        <v>Polen</v>
      </c>
      <c r="IK25" s="606">
        <f t="shared" si="236"/>
        <v>15</v>
      </c>
      <c r="IL25" s="646" t="str">
        <f>GrpC!$D$9</f>
        <v>Dänemark</v>
      </c>
      <c r="IM25" s="643"/>
      <c r="IN25" s="643"/>
      <c r="IO25" s="616"/>
      <c r="IP25" s="606" t="str">
        <f t="shared" si="237"/>
        <v/>
      </c>
      <c r="IQ25" s="606" t="str">
        <f>IF((IP25&lt;&gt;""),IF(OR($F25&lt;&gt;$G25,PrSettings!$M$4="●"),(($F25-$G25)=(IM25-IN25))*1,0),"")</f>
        <v/>
      </c>
      <c r="IR25" s="606" t="str">
        <f t="shared" si="238"/>
        <v/>
      </c>
      <c r="IS25" s="606" t="str">
        <f>IF(IP25&lt;&gt;"",IF(ABS($F25-$G25)&gt;=PrSettings!$M$7,(ABS($F25-$G25-IM25+IN25)&lt;=1)*1,IF(AND(IP25,$F25=$G25,$F25&gt;=PrSettings!$M$6),(ABS(IM25-$F25)&lt;=1)*1,IF(AND(IP25,$F25+$G25&gt;=PrSettings!$M$8),(ABS(IM25-$F25)+ABS(IN25-$G25)&lt;=1)*1,""))),"")</f>
        <v/>
      </c>
      <c r="IT25" s="619"/>
      <c r="IV25" s="605">
        <f t="shared" si="19"/>
        <v>8</v>
      </c>
      <c r="IW25" s="646" t="str">
        <f>GrpC!$B$9</f>
        <v>Polen</v>
      </c>
      <c r="IX25" s="606">
        <f t="shared" si="239"/>
        <v>15</v>
      </c>
      <c r="IY25" s="646" t="str">
        <f>GrpC!$D$9</f>
        <v>Dänemark</v>
      </c>
      <c r="IZ25" s="643"/>
      <c r="JA25" s="643"/>
      <c r="JB25" s="616"/>
      <c r="JC25" s="606" t="str">
        <f t="shared" si="240"/>
        <v/>
      </c>
      <c r="JD25" s="606" t="str">
        <f>IF((JC25&lt;&gt;""),IF(OR($F25&lt;&gt;$G25,PrSettings!$M$4="●"),(($F25-$G25)=(IZ25-JA25))*1,0),"")</f>
        <v/>
      </c>
      <c r="JE25" s="606" t="str">
        <f t="shared" si="241"/>
        <v/>
      </c>
      <c r="JF25" s="606" t="str">
        <f>IF(JC25&lt;&gt;"",IF(ABS($F25-$G25)&gt;=PrSettings!$M$7,(ABS($F25-$G25-IZ25+JA25)&lt;=1)*1,IF(AND(JC25,$F25=$G25,$F25&gt;=PrSettings!$M$6),(ABS(IZ25-$F25)&lt;=1)*1,IF(AND(JC25,$F25+$G25&gt;=PrSettings!$M$8),(ABS(IZ25-$F25)+ABS(JA25-$G25)&lt;=1)*1,""))),"")</f>
        <v/>
      </c>
      <c r="JG25" s="619"/>
      <c r="JI25" s="605">
        <f t="shared" si="20"/>
        <v>8</v>
      </c>
      <c r="JJ25" s="646" t="str">
        <f>GrpC!$B$9</f>
        <v>Polen</v>
      </c>
      <c r="JK25" s="606">
        <f t="shared" si="242"/>
        <v>15</v>
      </c>
      <c r="JL25" s="646" t="str">
        <f>GrpC!$D$9</f>
        <v>Dänemark</v>
      </c>
      <c r="JM25" s="643"/>
      <c r="JN25" s="643"/>
      <c r="JO25" s="616"/>
      <c r="JP25" s="606" t="str">
        <f t="shared" si="243"/>
        <v/>
      </c>
      <c r="JQ25" s="606" t="str">
        <f>IF((JP25&lt;&gt;""),IF(OR($F25&lt;&gt;$G25,PrSettings!$M$4="●"),(($F25-$G25)=(JM25-JN25))*1,0),"")</f>
        <v/>
      </c>
      <c r="JR25" s="606" t="str">
        <f t="shared" si="244"/>
        <v/>
      </c>
      <c r="JS25" s="606" t="str">
        <f>IF(JP25&lt;&gt;"",IF(ABS($F25-$G25)&gt;=PrSettings!$M$7,(ABS($F25-$G25-JM25+JN25)&lt;=1)*1,IF(AND(JP25,$F25=$G25,$F25&gt;=PrSettings!$M$6),(ABS(JM25-$F25)&lt;=1)*1,IF(AND(JP25,$F25+$G25&gt;=PrSettings!$M$8),(ABS(JM25-$F25)+ABS(JN25-$G25)&lt;=1)*1,""))),"")</f>
        <v/>
      </c>
      <c r="JT25" s="619"/>
      <c r="JV25" s="605">
        <f t="shared" si="21"/>
        <v>8</v>
      </c>
      <c r="JW25" s="646" t="str">
        <f>GrpC!$B$9</f>
        <v>Polen</v>
      </c>
      <c r="JX25" s="606">
        <f t="shared" si="245"/>
        <v>15</v>
      </c>
      <c r="JY25" s="646" t="str">
        <f>GrpC!$D$9</f>
        <v>Dänemark</v>
      </c>
      <c r="JZ25" s="643"/>
      <c r="KA25" s="643"/>
      <c r="KB25" s="616"/>
      <c r="KC25" s="606" t="str">
        <f t="shared" si="246"/>
        <v/>
      </c>
      <c r="KD25" s="606" t="str">
        <f>IF((KC25&lt;&gt;""),IF(OR($F25&lt;&gt;$G25,PrSettings!$M$4="●"),(($F25-$G25)=(JZ25-KA25))*1,0),"")</f>
        <v/>
      </c>
      <c r="KE25" s="606" t="str">
        <f t="shared" si="247"/>
        <v/>
      </c>
      <c r="KF25" s="606" t="str">
        <f>IF(KC25&lt;&gt;"",IF(ABS($F25-$G25)&gt;=PrSettings!$M$7,(ABS($F25-$G25-JZ25+KA25)&lt;=1)*1,IF(AND(KC25,$F25=$G25,$F25&gt;=PrSettings!$M$6),(ABS(JZ25-$F25)&lt;=1)*1,IF(AND(KC25,$F25+$G25&gt;=PrSettings!$M$8),(ABS(JZ25-$F25)+ABS(KA25-$G25)&lt;=1)*1,""))),"")</f>
        <v/>
      </c>
      <c r="KG25" s="619"/>
      <c r="KI25" s="605">
        <f t="shared" si="22"/>
        <v>8</v>
      </c>
      <c r="KJ25" s="646" t="str">
        <f>GrpC!$B$9</f>
        <v>Polen</v>
      </c>
      <c r="KK25" s="606">
        <f t="shared" si="248"/>
        <v>15</v>
      </c>
      <c r="KL25" s="646" t="str">
        <f>GrpC!$D$9</f>
        <v>Dänemark</v>
      </c>
      <c r="KM25" s="643"/>
      <c r="KN25" s="643"/>
      <c r="KO25" s="616"/>
      <c r="KP25" s="606" t="str">
        <f t="shared" si="249"/>
        <v/>
      </c>
      <c r="KQ25" s="606" t="str">
        <f>IF((KP25&lt;&gt;""),IF(OR($F25&lt;&gt;$G25,PrSettings!$M$4="●"),(($F25-$G25)=(KM25-KN25))*1,0),"")</f>
        <v/>
      </c>
      <c r="KR25" s="606" t="str">
        <f t="shared" si="250"/>
        <v/>
      </c>
      <c r="KS25" s="606" t="str">
        <f>IF(KP25&lt;&gt;"",IF(ABS($F25-$G25)&gt;=PrSettings!$M$7,(ABS($F25-$G25-KM25+KN25)&lt;=1)*1,IF(AND(KP25,$F25=$G25,$F25&gt;=PrSettings!$M$6),(ABS(KM25-$F25)&lt;=1)*1,IF(AND(KP25,$F25+$G25&gt;=PrSettings!$M$8),(ABS(KM25-$F25)+ABS(KN25-$G25)&lt;=1)*1,""))),"")</f>
        <v/>
      </c>
      <c r="KT25" s="619"/>
      <c r="KV25" s="605">
        <f t="shared" si="23"/>
        <v>8</v>
      </c>
      <c r="KW25" s="646" t="str">
        <f>GrpC!$B$9</f>
        <v>Polen</v>
      </c>
      <c r="KX25" s="606">
        <f t="shared" si="251"/>
        <v>15</v>
      </c>
      <c r="KY25" s="646" t="str">
        <f>GrpC!$D$9</f>
        <v>Dänemark</v>
      </c>
      <c r="KZ25" s="643"/>
      <c r="LA25" s="643"/>
      <c r="LB25" s="616"/>
      <c r="LC25" s="606" t="str">
        <f t="shared" si="252"/>
        <v/>
      </c>
      <c r="LD25" s="606" t="str">
        <f>IF((LC25&lt;&gt;""),IF(OR($F25&lt;&gt;$G25,PrSettings!$M$4="●"),(($F25-$G25)=(KZ25-LA25))*1,0),"")</f>
        <v/>
      </c>
      <c r="LE25" s="606" t="str">
        <f t="shared" si="253"/>
        <v/>
      </c>
      <c r="LF25" s="606" t="str">
        <f>IF(LC25&lt;&gt;"",IF(ABS($F25-$G25)&gt;=PrSettings!$M$7,(ABS($F25-$G25-KZ25+LA25)&lt;=1)*1,IF(AND(LC25,$F25=$G25,$F25&gt;=PrSettings!$M$6),(ABS(KZ25-$F25)&lt;=1)*1,IF(AND(LC25,$F25+$G25&gt;=PrSettings!$M$8),(ABS(KZ25-$F25)+ABS(LA25-$G25)&lt;=1)*1,""))),"")</f>
        <v/>
      </c>
      <c r="LG25" s="619"/>
      <c r="LI25" s="605">
        <f t="shared" si="24"/>
        <v>8</v>
      </c>
      <c r="LJ25" s="646" t="str">
        <f>GrpC!$B$9</f>
        <v>Polen</v>
      </c>
      <c r="LK25" s="606">
        <f t="shared" si="254"/>
        <v>15</v>
      </c>
      <c r="LL25" s="646" t="str">
        <f>GrpC!$D$9</f>
        <v>Dänemark</v>
      </c>
      <c r="LM25" s="643"/>
      <c r="LN25" s="643"/>
      <c r="LO25" s="616"/>
      <c r="LP25" s="606" t="str">
        <f t="shared" si="255"/>
        <v/>
      </c>
      <c r="LQ25" s="606" t="str">
        <f>IF((LP25&lt;&gt;""),IF(OR($F25&lt;&gt;$G25,PrSettings!$M$4="●"),(($F25-$G25)=(LM25-LN25))*1,0),"")</f>
        <v/>
      </c>
      <c r="LR25" s="606" t="str">
        <f t="shared" si="256"/>
        <v/>
      </c>
      <c r="LS25" s="606" t="str">
        <f>IF(LP25&lt;&gt;"",IF(ABS($F25-$G25)&gt;=PrSettings!$M$7,(ABS($F25-$G25-LM25+LN25)&lt;=1)*1,IF(AND(LP25,$F25=$G25,$F25&gt;=PrSettings!$M$6),(ABS(LM25-$F25)&lt;=1)*1,IF(AND(LP25,$F25+$G25&gt;=PrSettings!$M$8),(ABS(LM25-$F25)+ABS(LN25-$G25)&lt;=1)*1,""))),"")</f>
        <v/>
      </c>
      <c r="LT25" s="619"/>
      <c r="LV25" s="605">
        <f t="shared" si="25"/>
        <v>8</v>
      </c>
      <c r="LW25" s="646" t="str">
        <f>GrpC!$B$9</f>
        <v>Polen</v>
      </c>
      <c r="LX25" s="606">
        <f t="shared" si="257"/>
        <v>15</v>
      </c>
      <c r="LY25" s="646" t="str">
        <f>GrpC!$D$9</f>
        <v>Dänemark</v>
      </c>
      <c r="LZ25" s="643"/>
      <c r="MA25" s="643"/>
      <c r="MB25" s="616"/>
      <c r="MC25" s="606" t="str">
        <f t="shared" si="258"/>
        <v/>
      </c>
      <c r="MD25" s="606" t="str">
        <f>IF((MC25&lt;&gt;""),IF(OR($F25&lt;&gt;$G25,PrSettings!$M$4="●"),(($F25-$G25)=(LZ25-MA25))*1,0),"")</f>
        <v/>
      </c>
      <c r="ME25" s="606" t="str">
        <f t="shared" si="259"/>
        <v/>
      </c>
      <c r="MF25" s="606" t="str">
        <f>IF(MC25&lt;&gt;"",IF(ABS($F25-$G25)&gt;=PrSettings!$M$7,(ABS($F25-$G25-LZ25+MA25)&lt;=1)*1,IF(AND(MC25,$F25=$G25,$F25&gt;=PrSettings!$M$6),(ABS(LZ25-$F25)&lt;=1)*1,IF(AND(MC25,$F25+$G25&gt;=PrSettings!$M$8),(ABS(LZ25-$F25)+ABS(MA25-$G25)&lt;=1)*1,""))),"")</f>
        <v/>
      </c>
      <c r="MG25" s="619"/>
    </row>
    <row r="26" spans="2:345" ht="24" customHeight="1" x14ac:dyDescent="0.25">
      <c r="B26" s="602" t="str">
        <f>Sprache!$E$93&amp;" D"</f>
        <v>Gruppe D</v>
      </c>
      <c r="C26" s="647"/>
      <c r="D26" s="603"/>
      <c r="E26" s="647"/>
      <c r="F26" s="651"/>
      <c r="G26" s="652"/>
      <c r="I26" s="602" t="str">
        <f t="shared" si="0"/>
        <v>Gruppe D</v>
      </c>
      <c r="J26" s="647"/>
      <c r="K26" s="603"/>
      <c r="L26" s="647"/>
      <c r="M26" s="608"/>
      <c r="N26" s="608"/>
      <c r="O26" s="608"/>
      <c r="P26" s="608"/>
      <c r="Q26" s="608"/>
      <c r="R26" s="608"/>
      <c r="S26" s="608"/>
      <c r="T26" s="609"/>
      <c r="V26" s="602" t="str">
        <f t="shared" si="1"/>
        <v>Gruppe D</v>
      </c>
      <c r="W26" s="647"/>
      <c r="X26" s="603"/>
      <c r="Y26" s="647"/>
      <c r="Z26" s="608"/>
      <c r="AA26" s="608"/>
      <c r="AB26" s="608"/>
      <c r="AC26" s="608"/>
      <c r="AD26" s="608"/>
      <c r="AE26" s="608"/>
      <c r="AF26" s="608"/>
      <c r="AG26" s="609"/>
      <c r="AI26" s="602" t="str">
        <f t="shared" si="2"/>
        <v>Gruppe D</v>
      </c>
      <c r="AJ26" s="647"/>
      <c r="AK26" s="603"/>
      <c r="AL26" s="647"/>
      <c r="AM26" s="608"/>
      <c r="AN26" s="608"/>
      <c r="AO26" s="608"/>
      <c r="AP26" s="608"/>
      <c r="AQ26" s="608"/>
      <c r="AR26" s="608"/>
      <c r="AS26" s="608"/>
      <c r="AT26" s="609"/>
      <c r="AV26" s="602" t="str">
        <f t="shared" si="3"/>
        <v>Gruppe D</v>
      </c>
      <c r="AW26" s="647"/>
      <c r="AX26" s="603"/>
      <c r="AY26" s="647"/>
      <c r="AZ26" s="608"/>
      <c r="BA26" s="608"/>
      <c r="BB26" s="608"/>
      <c r="BC26" s="608"/>
      <c r="BD26" s="608"/>
      <c r="BE26" s="608"/>
      <c r="BF26" s="608"/>
      <c r="BG26" s="609"/>
      <c r="BI26" s="602" t="str">
        <f t="shared" si="4"/>
        <v>Gruppe D</v>
      </c>
      <c r="BJ26" s="647"/>
      <c r="BK26" s="603"/>
      <c r="BL26" s="647"/>
      <c r="BM26" s="608"/>
      <c r="BN26" s="608"/>
      <c r="BO26" s="608"/>
      <c r="BP26" s="608"/>
      <c r="BQ26" s="608"/>
      <c r="BR26" s="608"/>
      <c r="BS26" s="608"/>
      <c r="BT26" s="609"/>
      <c r="BV26" s="602" t="str">
        <f t="shared" si="5"/>
        <v>Gruppe D</v>
      </c>
      <c r="BW26" s="647"/>
      <c r="BX26" s="603"/>
      <c r="BY26" s="647"/>
      <c r="BZ26" s="608"/>
      <c r="CA26" s="608"/>
      <c r="CB26" s="608"/>
      <c r="CC26" s="608"/>
      <c r="CD26" s="608"/>
      <c r="CE26" s="608"/>
      <c r="CF26" s="608"/>
      <c r="CG26" s="609"/>
      <c r="CI26" s="602" t="str">
        <f t="shared" si="6"/>
        <v>Gruppe D</v>
      </c>
      <c r="CJ26" s="647"/>
      <c r="CK26" s="603"/>
      <c r="CL26" s="647"/>
      <c r="CM26" s="608"/>
      <c r="CN26" s="608"/>
      <c r="CO26" s="608"/>
      <c r="CP26" s="608"/>
      <c r="CQ26" s="608"/>
      <c r="CR26" s="608"/>
      <c r="CS26" s="608"/>
      <c r="CT26" s="609"/>
      <c r="CV26" s="602" t="str">
        <f t="shared" si="7"/>
        <v>Gruppe D</v>
      </c>
      <c r="CW26" s="647"/>
      <c r="CX26" s="603"/>
      <c r="CY26" s="647"/>
      <c r="CZ26" s="608"/>
      <c r="DA26" s="608"/>
      <c r="DB26" s="608"/>
      <c r="DC26" s="608"/>
      <c r="DD26" s="608"/>
      <c r="DE26" s="608"/>
      <c r="DF26" s="608"/>
      <c r="DG26" s="609"/>
      <c r="DI26" s="602" t="str">
        <f t="shared" si="8"/>
        <v>Gruppe D</v>
      </c>
      <c r="DJ26" s="647"/>
      <c r="DK26" s="603"/>
      <c r="DL26" s="647"/>
      <c r="DM26" s="608"/>
      <c r="DN26" s="608"/>
      <c r="DO26" s="608"/>
      <c r="DP26" s="608"/>
      <c r="DQ26" s="608"/>
      <c r="DR26" s="608"/>
      <c r="DS26" s="608"/>
      <c r="DT26" s="609"/>
      <c r="DV26" s="602" t="str">
        <f t="shared" si="9"/>
        <v>Gruppe D</v>
      </c>
      <c r="DW26" s="647"/>
      <c r="DX26" s="603"/>
      <c r="DY26" s="647"/>
      <c r="DZ26" s="608"/>
      <c r="EA26" s="608"/>
      <c r="EB26" s="608"/>
      <c r="EC26" s="608"/>
      <c r="ED26" s="608"/>
      <c r="EE26" s="608"/>
      <c r="EF26" s="608"/>
      <c r="EG26" s="609"/>
      <c r="EI26" s="602" t="str">
        <f t="shared" si="10"/>
        <v>Gruppe D</v>
      </c>
      <c r="EJ26" s="647"/>
      <c r="EK26" s="603"/>
      <c r="EL26" s="647"/>
      <c r="EM26" s="608"/>
      <c r="EN26" s="608"/>
      <c r="EO26" s="608"/>
      <c r="EP26" s="608"/>
      <c r="EQ26" s="608"/>
      <c r="ER26" s="608"/>
      <c r="ES26" s="608"/>
      <c r="ET26" s="609"/>
      <c r="EV26" s="602" t="str">
        <f t="shared" si="11"/>
        <v>Gruppe D</v>
      </c>
      <c r="EW26" s="647"/>
      <c r="EX26" s="603"/>
      <c r="EY26" s="647"/>
      <c r="EZ26" s="608"/>
      <c r="FA26" s="608"/>
      <c r="FB26" s="608"/>
      <c r="FC26" s="608"/>
      <c r="FD26" s="608"/>
      <c r="FE26" s="608"/>
      <c r="FF26" s="608"/>
      <c r="FG26" s="609"/>
      <c r="FI26" s="602" t="str">
        <f t="shared" si="12"/>
        <v>Gruppe D</v>
      </c>
      <c r="FJ26" s="647"/>
      <c r="FK26" s="603"/>
      <c r="FL26" s="647"/>
      <c r="FM26" s="608"/>
      <c r="FN26" s="608"/>
      <c r="FO26" s="608"/>
      <c r="FP26" s="608"/>
      <c r="FQ26" s="608"/>
      <c r="FR26" s="608"/>
      <c r="FS26" s="608"/>
      <c r="FT26" s="609"/>
      <c r="FV26" s="602" t="str">
        <f t="shared" si="13"/>
        <v>Gruppe D</v>
      </c>
      <c r="FW26" s="647"/>
      <c r="FX26" s="603"/>
      <c r="FY26" s="647"/>
      <c r="FZ26" s="608"/>
      <c r="GA26" s="608"/>
      <c r="GB26" s="608"/>
      <c r="GC26" s="608"/>
      <c r="GD26" s="608"/>
      <c r="GE26" s="608"/>
      <c r="GF26" s="608"/>
      <c r="GG26" s="609"/>
      <c r="GI26" s="602" t="str">
        <f t="shared" si="14"/>
        <v>Gruppe D</v>
      </c>
      <c r="GJ26" s="647"/>
      <c r="GK26" s="603"/>
      <c r="GL26" s="647"/>
      <c r="GM26" s="608"/>
      <c r="GN26" s="608"/>
      <c r="GO26" s="608"/>
      <c r="GP26" s="608"/>
      <c r="GQ26" s="608"/>
      <c r="GR26" s="608"/>
      <c r="GS26" s="608"/>
      <c r="GT26" s="609"/>
      <c r="GV26" s="602" t="str">
        <f t="shared" si="15"/>
        <v>Gruppe D</v>
      </c>
      <c r="GW26" s="647"/>
      <c r="GX26" s="603"/>
      <c r="GY26" s="647"/>
      <c r="GZ26" s="608"/>
      <c r="HA26" s="608"/>
      <c r="HB26" s="608"/>
      <c r="HC26" s="608"/>
      <c r="HD26" s="608"/>
      <c r="HE26" s="608"/>
      <c r="HF26" s="608"/>
      <c r="HG26" s="609"/>
      <c r="HI26" s="602" t="str">
        <f t="shared" si="16"/>
        <v>Gruppe D</v>
      </c>
      <c r="HJ26" s="647"/>
      <c r="HK26" s="603"/>
      <c r="HL26" s="647"/>
      <c r="HM26" s="608"/>
      <c r="HN26" s="608"/>
      <c r="HO26" s="608"/>
      <c r="HP26" s="608"/>
      <c r="HQ26" s="608"/>
      <c r="HR26" s="608"/>
      <c r="HS26" s="608"/>
      <c r="HT26" s="609"/>
      <c r="HV26" s="602" t="str">
        <f t="shared" si="17"/>
        <v>Gruppe D</v>
      </c>
      <c r="HW26" s="647"/>
      <c r="HX26" s="603"/>
      <c r="HY26" s="647"/>
      <c r="HZ26" s="608"/>
      <c r="IA26" s="608"/>
      <c r="IB26" s="608"/>
      <c r="IC26" s="608"/>
      <c r="ID26" s="608"/>
      <c r="IE26" s="608"/>
      <c r="IF26" s="608"/>
      <c r="IG26" s="609"/>
      <c r="II26" s="602" t="str">
        <f t="shared" si="18"/>
        <v>Gruppe D</v>
      </c>
      <c r="IJ26" s="647"/>
      <c r="IK26" s="603"/>
      <c r="IL26" s="647"/>
      <c r="IM26" s="608"/>
      <c r="IN26" s="608"/>
      <c r="IO26" s="608"/>
      <c r="IP26" s="608"/>
      <c r="IQ26" s="608"/>
      <c r="IR26" s="608"/>
      <c r="IS26" s="608"/>
      <c r="IT26" s="609"/>
      <c r="IV26" s="602" t="str">
        <f t="shared" si="19"/>
        <v>Gruppe D</v>
      </c>
      <c r="IW26" s="647"/>
      <c r="IX26" s="603"/>
      <c r="IY26" s="647"/>
      <c r="IZ26" s="608"/>
      <c r="JA26" s="608"/>
      <c r="JB26" s="608"/>
      <c r="JC26" s="608"/>
      <c r="JD26" s="608"/>
      <c r="JE26" s="608"/>
      <c r="JF26" s="608"/>
      <c r="JG26" s="609"/>
      <c r="JI26" s="602" t="str">
        <f t="shared" si="20"/>
        <v>Gruppe D</v>
      </c>
      <c r="JJ26" s="647"/>
      <c r="JK26" s="603"/>
      <c r="JL26" s="647"/>
      <c r="JM26" s="608"/>
      <c r="JN26" s="608"/>
      <c r="JO26" s="608"/>
      <c r="JP26" s="608"/>
      <c r="JQ26" s="608"/>
      <c r="JR26" s="608"/>
      <c r="JS26" s="608"/>
      <c r="JT26" s="609"/>
      <c r="JV26" s="602" t="str">
        <f t="shared" si="21"/>
        <v>Gruppe D</v>
      </c>
      <c r="JW26" s="647"/>
      <c r="JX26" s="603"/>
      <c r="JY26" s="647"/>
      <c r="JZ26" s="608"/>
      <c r="KA26" s="608"/>
      <c r="KB26" s="608"/>
      <c r="KC26" s="608"/>
      <c r="KD26" s="608"/>
      <c r="KE26" s="608"/>
      <c r="KF26" s="608"/>
      <c r="KG26" s="609"/>
      <c r="KI26" s="602" t="str">
        <f t="shared" si="22"/>
        <v>Gruppe D</v>
      </c>
      <c r="KJ26" s="647"/>
      <c r="KK26" s="603"/>
      <c r="KL26" s="647"/>
      <c r="KM26" s="608"/>
      <c r="KN26" s="608"/>
      <c r="KO26" s="608"/>
      <c r="KP26" s="608"/>
      <c r="KQ26" s="608"/>
      <c r="KR26" s="608"/>
      <c r="KS26" s="608"/>
      <c r="KT26" s="609"/>
      <c r="KV26" s="602" t="str">
        <f t="shared" si="23"/>
        <v>Gruppe D</v>
      </c>
      <c r="KW26" s="647"/>
      <c r="KX26" s="603"/>
      <c r="KY26" s="647"/>
      <c r="KZ26" s="608"/>
      <c r="LA26" s="608"/>
      <c r="LB26" s="608"/>
      <c r="LC26" s="608"/>
      <c r="LD26" s="608"/>
      <c r="LE26" s="608"/>
      <c r="LF26" s="608"/>
      <c r="LG26" s="609"/>
      <c r="LI26" s="602" t="str">
        <f t="shared" si="24"/>
        <v>Gruppe D</v>
      </c>
      <c r="LJ26" s="647"/>
      <c r="LK26" s="603"/>
      <c r="LL26" s="647"/>
      <c r="LM26" s="608"/>
      <c r="LN26" s="608"/>
      <c r="LO26" s="608"/>
      <c r="LP26" s="608"/>
      <c r="LQ26" s="608"/>
      <c r="LR26" s="608"/>
      <c r="LS26" s="608"/>
      <c r="LT26" s="609"/>
      <c r="LV26" s="602" t="str">
        <f t="shared" si="25"/>
        <v>Gruppe D</v>
      </c>
      <c r="LW26" s="647"/>
      <c r="LX26" s="603"/>
      <c r="LY26" s="647"/>
      <c r="LZ26" s="608"/>
      <c r="MA26" s="608"/>
      <c r="MB26" s="608"/>
      <c r="MC26" s="608"/>
      <c r="MD26" s="608"/>
      <c r="ME26" s="608"/>
      <c r="MF26" s="608"/>
      <c r="MG26" s="609"/>
    </row>
    <row r="27" spans="2:345" x14ac:dyDescent="0.25">
      <c r="B27" s="605">
        <f>INDEX(Groups!$C$7:$C$25,MATCH(C27,Groups!$D$7:$D$25,0))</f>
        <v>19</v>
      </c>
      <c r="C27" s="646" t="str">
        <f>GrpD!$B$4</f>
        <v>Wales</v>
      </c>
      <c r="D27" s="606">
        <f>INDEX(Groups!$C$7:$C$25,MATCH(E27,Groups!$D$7:$D$25,0))</f>
        <v>11</v>
      </c>
      <c r="E27" s="646" t="str">
        <f>GrpD!$D$4</f>
        <v>Niederlande</v>
      </c>
      <c r="F27" s="649">
        <f>GrpD!$E$4</f>
        <v>0</v>
      </c>
      <c r="G27" s="650">
        <f>GrpD!$G$4</f>
        <v>3</v>
      </c>
      <c r="I27" s="605">
        <f t="shared" si="0"/>
        <v>19</v>
      </c>
      <c r="J27" s="646" t="str">
        <f>GrpD!$B$4</f>
        <v>Wales</v>
      </c>
      <c r="K27" s="606">
        <f t="shared" ref="K27:K32" si="260">$D27</f>
        <v>11</v>
      </c>
      <c r="L27" s="646" t="str">
        <f>GrpD!$D$4</f>
        <v>Niederlande</v>
      </c>
      <c r="M27" s="643"/>
      <c r="N27" s="643"/>
      <c r="O27" s="614"/>
      <c r="P27" s="606" t="str">
        <f t="shared" ref="P27:P32" si="261">IF(($F27&lt;&gt;"")*($G27&lt;&gt;"")*(M27&lt;&gt;"")*(N27&lt;&gt;""),($F27&gt;$G27)*(M27&gt;N27)+($F27=$G27)*(M27=N27)+($F27&lt;$G27)*(M27&lt;N27),"")</f>
        <v/>
      </c>
      <c r="Q27" s="606" t="str">
        <f>IF((P27&lt;&gt;""),IF(OR($F27&lt;&gt;$G27,PrSettings!$M$4="●"),(($F27-$G27)=(M27-N27))*1,0),"")</f>
        <v/>
      </c>
      <c r="R27" s="606" t="str">
        <f t="shared" ref="R27:R32" si="262">IF((P27&lt;&gt;""),($F27=M27)*($G27=N27),"")</f>
        <v/>
      </c>
      <c r="S27" s="606" t="str">
        <f>IF(P27&lt;&gt;"",IF(ABS($F27-$G27)&gt;=PrSettings!$M$7,(ABS($F27-$G27-M27+N27)&lt;=1)*1,IF(AND(P27,$F27=$G27,$F27&gt;=PrSettings!$M$6),(ABS(M27-$F27)&lt;=1)*1,IF(AND(P27,$F27+$G27&gt;=PrSettings!$M$8),(ABS(M27-$F27)+ABS(N27-$G27)&lt;=1)*1,""))),"")</f>
        <v/>
      </c>
      <c r="T27" s="617"/>
      <c r="V27" s="605">
        <f t="shared" si="1"/>
        <v>19</v>
      </c>
      <c r="W27" s="646" t="str">
        <f>GrpD!$B$4</f>
        <v>Wales</v>
      </c>
      <c r="X27" s="606">
        <f t="shared" ref="X27:X32" si="263">$D27</f>
        <v>11</v>
      </c>
      <c r="Y27" s="646" t="str">
        <f>GrpD!$D$4</f>
        <v>Niederlande</v>
      </c>
      <c r="Z27" s="643"/>
      <c r="AA27" s="643"/>
      <c r="AB27" s="614"/>
      <c r="AC27" s="606" t="str">
        <f t="shared" ref="AC27:AC32" si="264">IF(($F27&lt;&gt;"")*($G27&lt;&gt;"")*(Z27&lt;&gt;"")*(AA27&lt;&gt;""),($F27&gt;$G27)*(Z27&gt;AA27)+($F27=$G27)*(Z27=AA27)+($F27&lt;$G27)*(Z27&lt;AA27),"")</f>
        <v/>
      </c>
      <c r="AD27" s="606" t="str">
        <f>IF((AC27&lt;&gt;""),IF(OR($F27&lt;&gt;$G27,PrSettings!$M$4="●"),(($F27-$G27)=(Z27-AA27))*1,0),"")</f>
        <v/>
      </c>
      <c r="AE27" s="606" t="str">
        <f t="shared" ref="AE27:AE32" si="265">IF((AC27&lt;&gt;""),($F27=Z27)*($G27=AA27),"")</f>
        <v/>
      </c>
      <c r="AF27" s="606" t="str">
        <f>IF(AC27&lt;&gt;"",IF(ABS($F27-$G27)&gt;=PrSettings!$M$7,(ABS($F27-$G27-Z27+AA27)&lt;=1)*1,IF(AND(AC27,$F27=$G27,$F27&gt;=PrSettings!$M$6),(ABS(Z27-$F27)&lt;=1)*1,IF(AND(AC27,$F27+$G27&gt;=PrSettings!$M$8),(ABS(Z27-$F27)+ABS(AA27-$G27)&lt;=1)*1,""))),"")</f>
        <v/>
      </c>
      <c r="AG27" s="617"/>
      <c r="AI27" s="605">
        <f t="shared" si="2"/>
        <v>19</v>
      </c>
      <c r="AJ27" s="646" t="str">
        <f>GrpD!$B$4</f>
        <v>Wales</v>
      </c>
      <c r="AK27" s="606">
        <f t="shared" ref="AK27:AK32" si="266">$D27</f>
        <v>11</v>
      </c>
      <c r="AL27" s="646" t="str">
        <f>GrpD!$D$4</f>
        <v>Niederlande</v>
      </c>
      <c r="AM27" s="643"/>
      <c r="AN27" s="643"/>
      <c r="AO27" s="614"/>
      <c r="AP27" s="606" t="str">
        <f t="shared" ref="AP27:AP32" si="267">IF(($F27&lt;&gt;"")*($G27&lt;&gt;"")*(AM27&lt;&gt;"")*(AN27&lt;&gt;""),($F27&gt;$G27)*(AM27&gt;AN27)+($F27=$G27)*(AM27=AN27)+($F27&lt;$G27)*(AM27&lt;AN27),"")</f>
        <v/>
      </c>
      <c r="AQ27" s="606" t="str">
        <f>IF((AP27&lt;&gt;""),IF(OR($F27&lt;&gt;$G27,PrSettings!$M$4="●"),(($F27-$G27)=(AM27-AN27))*1,0),"")</f>
        <v/>
      </c>
      <c r="AR27" s="606" t="str">
        <f t="shared" ref="AR27:AR32" si="268">IF((AP27&lt;&gt;""),($F27=AM27)*($G27=AN27),"")</f>
        <v/>
      </c>
      <c r="AS27" s="606" t="str">
        <f>IF(AP27&lt;&gt;"",IF(ABS($F27-$G27)&gt;=PrSettings!$M$7,(ABS($F27-$G27-AM27+AN27)&lt;=1)*1,IF(AND(AP27,$F27=$G27,$F27&gt;=PrSettings!$M$6),(ABS(AM27-$F27)&lt;=1)*1,IF(AND(AP27,$F27+$G27&gt;=PrSettings!$M$8),(ABS(AM27-$F27)+ABS(AN27-$G27)&lt;=1)*1,""))),"")</f>
        <v/>
      </c>
      <c r="AT27" s="617"/>
      <c r="AV27" s="605">
        <f t="shared" si="3"/>
        <v>19</v>
      </c>
      <c r="AW27" s="646" t="str">
        <f>GrpD!$B$4</f>
        <v>Wales</v>
      </c>
      <c r="AX27" s="606">
        <f t="shared" ref="AX27:AX32" si="269">$D27</f>
        <v>11</v>
      </c>
      <c r="AY27" s="646" t="str">
        <f>GrpD!$D$4</f>
        <v>Niederlande</v>
      </c>
      <c r="AZ27" s="643"/>
      <c r="BA27" s="643"/>
      <c r="BB27" s="614"/>
      <c r="BC27" s="606" t="str">
        <f t="shared" ref="BC27:BC32" si="270">IF(($F27&lt;&gt;"")*($G27&lt;&gt;"")*(AZ27&lt;&gt;"")*(BA27&lt;&gt;""),($F27&gt;$G27)*(AZ27&gt;BA27)+($F27=$G27)*(AZ27=BA27)+($F27&lt;$G27)*(AZ27&lt;BA27),"")</f>
        <v/>
      </c>
      <c r="BD27" s="606" t="str">
        <f>IF((BC27&lt;&gt;""),IF(OR($F27&lt;&gt;$G27,PrSettings!$M$4="●"),(($F27-$G27)=(AZ27-BA27))*1,0),"")</f>
        <v/>
      </c>
      <c r="BE27" s="606" t="str">
        <f t="shared" ref="BE27:BE32" si="271">IF((BC27&lt;&gt;""),($F27=AZ27)*($G27=BA27),"")</f>
        <v/>
      </c>
      <c r="BF27" s="606" t="str">
        <f>IF(BC27&lt;&gt;"",IF(ABS($F27-$G27)&gt;=PrSettings!$M$7,(ABS($F27-$G27-AZ27+BA27)&lt;=1)*1,IF(AND(BC27,$F27=$G27,$F27&gt;=PrSettings!$M$6),(ABS(AZ27-$F27)&lt;=1)*1,IF(AND(BC27,$F27+$G27&gt;=PrSettings!$M$8),(ABS(AZ27-$F27)+ABS(BA27-$G27)&lt;=1)*1,""))),"")</f>
        <v/>
      </c>
      <c r="BG27" s="617"/>
      <c r="BI27" s="605">
        <f t="shared" si="4"/>
        <v>19</v>
      </c>
      <c r="BJ27" s="646" t="str">
        <f>GrpD!$B$4</f>
        <v>Wales</v>
      </c>
      <c r="BK27" s="606">
        <f t="shared" ref="BK27:BK32" si="272">$D27</f>
        <v>11</v>
      </c>
      <c r="BL27" s="646" t="str">
        <f>GrpD!$D$4</f>
        <v>Niederlande</v>
      </c>
      <c r="BM27" s="643"/>
      <c r="BN27" s="643"/>
      <c r="BO27" s="614"/>
      <c r="BP27" s="606" t="str">
        <f t="shared" ref="BP27:BP32" si="273">IF(($F27&lt;&gt;"")*($G27&lt;&gt;"")*(BM27&lt;&gt;"")*(BN27&lt;&gt;""),($F27&gt;$G27)*(BM27&gt;BN27)+($F27=$G27)*(BM27=BN27)+($F27&lt;$G27)*(BM27&lt;BN27),"")</f>
        <v/>
      </c>
      <c r="BQ27" s="606" t="str">
        <f>IF((BP27&lt;&gt;""),IF(OR($F27&lt;&gt;$G27,PrSettings!$M$4="●"),(($F27-$G27)=(BM27-BN27))*1,0),"")</f>
        <v/>
      </c>
      <c r="BR27" s="606" t="str">
        <f t="shared" ref="BR27:BR32" si="274">IF((BP27&lt;&gt;""),($F27=BM27)*($G27=BN27),"")</f>
        <v/>
      </c>
      <c r="BS27" s="606" t="str">
        <f>IF(BP27&lt;&gt;"",IF(ABS($F27-$G27)&gt;=PrSettings!$M$7,(ABS($F27-$G27-BM27+BN27)&lt;=1)*1,IF(AND(BP27,$F27=$G27,$F27&gt;=PrSettings!$M$6),(ABS(BM27-$F27)&lt;=1)*1,IF(AND(BP27,$F27+$G27&gt;=PrSettings!$M$8),(ABS(BM27-$F27)+ABS(BN27-$G27)&lt;=1)*1,""))),"")</f>
        <v/>
      </c>
      <c r="BT27" s="617"/>
      <c r="BV27" s="605">
        <f t="shared" si="5"/>
        <v>19</v>
      </c>
      <c r="BW27" s="646" t="str">
        <f>GrpD!$B$4</f>
        <v>Wales</v>
      </c>
      <c r="BX27" s="606">
        <f t="shared" ref="BX27:BX32" si="275">$D27</f>
        <v>11</v>
      </c>
      <c r="BY27" s="646" t="str">
        <f>GrpD!$D$4</f>
        <v>Niederlande</v>
      </c>
      <c r="BZ27" s="643"/>
      <c r="CA27" s="643"/>
      <c r="CB27" s="614"/>
      <c r="CC27" s="606" t="str">
        <f t="shared" ref="CC27:CC32" si="276">IF(($F27&lt;&gt;"")*($G27&lt;&gt;"")*(BZ27&lt;&gt;"")*(CA27&lt;&gt;""),($F27&gt;$G27)*(BZ27&gt;CA27)+($F27=$G27)*(BZ27=CA27)+($F27&lt;$G27)*(BZ27&lt;CA27),"")</f>
        <v/>
      </c>
      <c r="CD27" s="606" t="str">
        <f>IF((CC27&lt;&gt;""),IF(OR($F27&lt;&gt;$G27,PrSettings!$M$4="●"),(($F27-$G27)=(BZ27-CA27))*1,0),"")</f>
        <v/>
      </c>
      <c r="CE27" s="606" t="str">
        <f t="shared" ref="CE27:CE32" si="277">IF((CC27&lt;&gt;""),($F27=BZ27)*($G27=CA27),"")</f>
        <v/>
      </c>
      <c r="CF27" s="606" t="str">
        <f>IF(CC27&lt;&gt;"",IF(ABS($F27-$G27)&gt;=PrSettings!$M$7,(ABS($F27-$G27-BZ27+CA27)&lt;=1)*1,IF(AND(CC27,$F27=$G27,$F27&gt;=PrSettings!$M$6),(ABS(BZ27-$F27)&lt;=1)*1,IF(AND(CC27,$F27+$G27&gt;=PrSettings!$M$8),(ABS(BZ27-$F27)+ABS(CA27-$G27)&lt;=1)*1,""))),"")</f>
        <v/>
      </c>
      <c r="CG27" s="617"/>
      <c r="CI27" s="605">
        <f t="shared" si="6"/>
        <v>19</v>
      </c>
      <c r="CJ27" s="646" t="str">
        <f>GrpD!$B$4</f>
        <v>Wales</v>
      </c>
      <c r="CK27" s="606">
        <f t="shared" ref="CK27:CK32" si="278">$D27</f>
        <v>11</v>
      </c>
      <c r="CL27" s="646" t="str">
        <f>GrpD!$D$4</f>
        <v>Niederlande</v>
      </c>
      <c r="CM27" s="643"/>
      <c r="CN27" s="643"/>
      <c r="CO27" s="614"/>
      <c r="CP27" s="606" t="str">
        <f t="shared" ref="CP27:CP32" si="279">IF(($F27&lt;&gt;"")*($G27&lt;&gt;"")*(CM27&lt;&gt;"")*(CN27&lt;&gt;""),($F27&gt;$G27)*(CM27&gt;CN27)+($F27=$G27)*(CM27=CN27)+($F27&lt;$G27)*(CM27&lt;CN27),"")</f>
        <v/>
      </c>
      <c r="CQ27" s="606" t="str">
        <f>IF((CP27&lt;&gt;""),IF(OR($F27&lt;&gt;$G27,PrSettings!$M$4="●"),(($F27-$G27)=(CM27-CN27))*1,0),"")</f>
        <v/>
      </c>
      <c r="CR27" s="606" t="str">
        <f t="shared" ref="CR27:CR32" si="280">IF((CP27&lt;&gt;""),($F27=CM27)*($G27=CN27),"")</f>
        <v/>
      </c>
      <c r="CS27" s="606" t="str">
        <f>IF(CP27&lt;&gt;"",IF(ABS($F27-$G27)&gt;=PrSettings!$M$7,(ABS($F27-$G27-CM27+CN27)&lt;=1)*1,IF(AND(CP27,$F27=$G27,$F27&gt;=PrSettings!$M$6),(ABS(CM27-$F27)&lt;=1)*1,IF(AND(CP27,$F27+$G27&gt;=PrSettings!$M$8),(ABS(CM27-$F27)+ABS(CN27-$G27)&lt;=1)*1,""))),"")</f>
        <v/>
      </c>
      <c r="CT27" s="617"/>
      <c r="CV27" s="605">
        <f t="shared" si="7"/>
        <v>19</v>
      </c>
      <c r="CW27" s="646" t="str">
        <f>GrpD!$B$4</f>
        <v>Wales</v>
      </c>
      <c r="CX27" s="606">
        <f t="shared" ref="CX27:CX32" si="281">$D27</f>
        <v>11</v>
      </c>
      <c r="CY27" s="646" t="str">
        <f>GrpD!$D$4</f>
        <v>Niederlande</v>
      </c>
      <c r="CZ27" s="643"/>
      <c r="DA27" s="643"/>
      <c r="DB27" s="614"/>
      <c r="DC27" s="606" t="str">
        <f t="shared" ref="DC27:DC32" si="282">IF(($F27&lt;&gt;"")*($G27&lt;&gt;"")*(CZ27&lt;&gt;"")*(DA27&lt;&gt;""),($F27&gt;$G27)*(CZ27&gt;DA27)+($F27=$G27)*(CZ27=DA27)+($F27&lt;$G27)*(CZ27&lt;DA27),"")</f>
        <v/>
      </c>
      <c r="DD27" s="606" t="str">
        <f>IF((DC27&lt;&gt;""),IF(OR($F27&lt;&gt;$G27,PrSettings!$M$4="●"),(($F27-$G27)=(CZ27-DA27))*1,0),"")</f>
        <v/>
      </c>
      <c r="DE27" s="606" t="str">
        <f t="shared" ref="DE27:DE32" si="283">IF((DC27&lt;&gt;""),($F27=CZ27)*($G27=DA27),"")</f>
        <v/>
      </c>
      <c r="DF27" s="606" t="str">
        <f>IF(DC27&lt;&gt;"",IF(ABS($F27-$G27)&gt;=PrSettings!$M$7,(ABS($F27-$G27-CZ27+DA27)&lt;=1)*1,IF(AND(DC27,$F27=$G27,$F27&gt;=PrSettings!$M$6),(ABS(CZ27-$F27)&lt;=1)*1,IF(AND(DC27,$F27+$G27&gt;=PrSettings!$M$8),(ABS(CZ27-$F27)+ABS(DA27-$G27)&lt;=1)*1,""))),"")</f>
        <v/>
      </c>
      <c r="DG27" s="617"/>
      <c r="DI27" s="605">
        <f t="shared" si="8"/>
        <v>19</v>
      </c>
      <c r="DJ27" s="646" t="str">
        <f>GrpD!$B$4</f>
        <v>Wales</v>
      </c>
      <c r="DK27" s="606">
        <f t="shared" ref="DK27:DK32" si="284">$D27</f>
        <v>11</v>
      </c>
      <c r="DL27" s="646" t="str">
        <f>GrpD!$D$4</f>
        <v>Niederlande</v>
      </c>
      <c r="DM27" s="643"/>
      <c r="DN27" s="643"/>
      <c r="DO27" s="614"/>
      <c r="DP27" s="606" t="str">
        <f t="shared" ref="DP27:DP32" si="285">IF(($F27&lt;&gt;"")*($G27&lt;&gt;"")*(DM27&lt;&gt;"")*(DN27&lt;&gt;""),($F27&gt;$G27)*(DM27&gt;DN27)+($F27=$G27)*(DM27=DN27)+($F27&lt;$G27)*(DM27&lt;DN27),"")</f>
        <v/>
      </c>
      <c r="DQ27" s="606" t="str">
        <f>IF((DP27&lt;&gt;""),IF(OR($F27&lt;&gt;$G27,PrSettings!$M$4="●"),(($F27-$G27)=(DM27-DN27))*1,0),"")</f>
        <v/>
      </c>
      <c r="DR27" s="606" t="str">
        <f t="shared" ref="DR27:DR32" si="286">IF((DP27&lt;&gt;""),($F27=DM27)*($G27=DN27),"")</f>
        <v/>
      </c>
      <c r="DS27" s="606" t="str">
        <f>IF(DP27&lt;&gt;"",IF(ABS($F27-$G27)&gt;=PrSettings!$M$7,(ABS($F27-$G27-DM27+DN27)&lt;=1)*1,IF(AND(DP27,$F27=$G27,$F27&gt;=PrSettings!$M$6),(ABS(DM27-$F27)&lt;=1)*1,IF(AND(DP27,$F27+$G27&gt;=PrSettings!$M$8),(ABS(DM27-$F27)+ABS(DN27-$G27)&lt;=1)*1,""))),"")</f>
        <v/>
      </c>
      <c r="DT27" s="617"/>
      <c r="DV27" s="605">
        <f t="shared" si="9"/>
        <v>19</v>
      </c>
      <c r="DW27" s="646" t="str">
        <f>GrpD!$B$4</f>
        <v>Wales</v>
      </c>
      <c r="DX27" s="606">
        <f t="shared" ref="DX27:DX32" si="287">$D27</f>
        <v>11</v>
      </c>
      <c r="DY27" s="646" t="str">
        <f>GrpD!$D$4</f>
        <v>Niederlande</v>
      </c>
      <c r="DZ27" s="643"/>
      <c r="EA27" s="643"/>
      <c r="EB27" s="614"/>
      <c r="EC27" s="606" t="str">
        <f t="shared" ref="EC27:EC32" si="288">IF(($F27&lt;&gt;"")*($G27&lt;&gt;"")*(DZ27&lt;&gt;"")*(EA27&lt;&gt;""),($F27&gt;$G27)*(DZ27&gt;EA27)+($F27=$G27)*(DZ27=EA27)+($F27&lt;$G27)*(DZ27&lt;EA27),"")</f>
        <v/>
      </c>
      <c r="ED27" s="606" t="str">
        <f>IF((EC27&lt;&gt;""),IF(OR($F27&lt;&gt;$G27,PrSettings!$M$4="●"),(($F27-$G27)=(DZ27-EA27))*1,0),"")</f>
        <v/>
      </c>
      <c r="EE27" s="606" t="str">
        <f t="shared" ref="EE27:EE32" si="289">IF((EC27&lt;&gt;""),($F27=DZ27)*($G27=EA27),"")</f>
        <v/>
      </c>
      <c r="EF27" s="606" t="str">
        <f>IF(EC27&lt;&gt;"",IF(ABS($F27-$G27)&gt;=PrSettings!$M$7,(ABS($F27-$G27-DZ27+EA27)&lt;=1)*1,IF(AND(EC27,$F27=$G27,$F27&gt;=PrSettings!$M$6),(ABS(DZ27-$F27)&lt;=1)*1,IF(AND(EC27,$F27+$G27&gt;=PrSettings!$M$8),(ABS(DZ27-$F27)+ABS(EA27-$G27)&lt;=1)*1,""))),"")</f>
        <v/>
      </c>
      <c r="EG27" s="617"/>
      <c r="EI27" s="605">
        <f t="shared" si="10"/>
        <v>19</v>
      </c>
      <c r="EJ27" s="646" t="str">
        <f>GrpD!$B$4</f>
        <v>Wales</v>
      </c>
      <c r="EK27" s="606">
        <f t="shared" ref="EK27:EK32" si="290">$D27</f>
        <v>11</v>
      </c>
      <c r="EL27" s="646" t="str">
        <f>GrpD!$D$4</f>
        <v>Niederlande</v>
      </c>
      <c r="EM27" s="643"/>
      <c r="EN27" s="643"/>
      <c r="EO27" s="614"/>
      <c r="EP27" s="606" t="str">
        <f t="shared" ref="EP27:EP32" si="291">IF(($F27&lt;&gt;"")*($G27&lt;&gt;"")*(EM27&lt;&gt;"")*(EN27&lt;&gt;""),($F27&gt;$G27)*(EM27&gt;EN27)+($F27=$G27)*(EM27=EN27)+($F27&lt;$G27)*(EM27&lt;EN27),"")</f>
        <v/>
      </c>
      <c r="EQ27" s="606" t="str">
        <f>IF((EP27&lt;&gt;""),IF(OR($F27&lt;&gt;$G27,PrSettings!$M$4="●"),(($F27-$G27)=(EM27-EN27))*1,0),"")</f>
        <v/>
      </c>
      <c r="ER27" s="606" t="str">
        <f t="shared" ref="ER27:ER32" si="292">IF((EP27&lt;&gt;""),($F27=EM27)*($G27=EN27),"")</f>
        <v/>
      </c>
      <c r="ES27" s="606" t="str">
        <f>IF(EP27&lt;&gt;"",IF(ABS($F27-$G27)&gt;=PrSettings!$M$7,(ABS($F27-$G27-EM27+EN27)&lt;=1)*1,IF(AND(EP27,$F27=$G27,$F27&gt;=PrSettings!$M$6),(ABS(EM27-$F27)&lt;=1)*1,IF(AND(EP27,$F27+$G27&gt;=PrSettings!$M$8),(ABS(EM27-$F27)+ABS(EN27-$G27)&lt;=1)*1,""))),"")</f>
        <v/>
      </c>
      <c r="ET27" s="617"/>
      <c r="EV27" s="605">
        <f t="shared" si="11"/>
        <v>19</v>
      </c>
      <c r="EW27" s="646" t="str">
        <f>GrpD!$B$4</f>
        <v>Wales</v>
      </c>
      <c r="EX27" s="606">
        <f t="shared" ref="EX27:EX32" si="293">$D27</f>
        <v>11</v>
      </c>
      <c r="EY27" s="646" t="str">
        <f>GrpD!$D$4</f>
        <v>Niederlande</v>
      </c>
      <c r="EZ27" s="643"/>
      <c r="FA27" s="643"/>
      <c r="FB27" s="614"/>
      <c r="FC27" s="606" t="str">
        <f t="shared" ref="FC27:FC32" si="294">IF(($F27&lt;&gt;"")*($G27&lt;&gt;"")*(EZ27&lt;&gt;"")*(FA27&lt;&gt;""),($F27&gt;$G27)*(EZ27&gt;FA27)+($F27=$G27)*(EZ27=FA27)+($F27&lt;$G27)*(EZ27&lt;FA27),"")</f>
        <v/>
      </c>
      <c r="FD27" s="606" t="str">
        <f>IF((FC27&lt;&gt;""),IF(OR($F27&lt;&gt;$G27,PrSettings!$M$4="●"),(($F27-$G27)=(EZ27-FA27))*1,0),"")</f>
        <v/>
      </c>
      <c r="FE27" s="606" t="str">
        <f t="shared" ref="FE27:FE32" si="295">IF((FC27&lt;&gt;""),($F27=EZ27)*($G27=FA27),"")</f>
        <v/>
      </c>
      <c r="FF27" s="606" t="str">
        <f>IF(FC27&lt;&gt;"",IF(ABS($F27-$G27)&gt;=PrSettings!$M$7,(ABS($F27-$G27-EZ27+FA27)&lt;=1)*1,IF(AND(FC27,$F27=$G27,$F27&gt;=PrSettings!$M$6),(ABS(EZ27-$F27)&lt;=1)*1,IF(AND(FC27,$F27+$G27&gt;=PrSettings!$M$8),(ABS(EZ27-$F27)+ABS(FA27-$G27)&lt;=1)*1,""))),"")</f>
        <v/>
      </c>
      <c r="FG27" s="617"/>
      <c r="FI27" s="605">
        <f t="shared" si="12"/>
        <v>19</v>
      </c>
      <c r="FJ27" s="646" t="str">
        <f>GrpD!$B$4</f>
        <v>Wales</v>
      </c>
      <c r="FK27" s="606">
        <f t="shared" ref="FK27:FK32" si="296">$D27</f>
        <v>11</v>
      </c>
      <c r="FL27" s="646" t="str">
        <f>GrpD!$D$4</f>
        <v>Niederlande</v>
      </c>
      <c r="FM27" s="643"/>
      <c r="FN27" s="643"/>
      <c r="FO27" s="614"/>
      <c r="FP27" s="606" t="str">
        <f t="shared" ref="FP27:FP32" si="297">IF(($F27&lt;&gt;"")*($G27&lt;&gt;"")*(FM27&lt;&gt;"")*(FN27&lt;&gt;""),($F27&gt;$G27)*(FM27&gt;FN27)+($F27=$G27)*(FM27=FN27)+($F27&lt;$G27)*(FM27&lt;FN27),"")</f>
        <v/>
      </c>
      <c r="FQ27" s="606" t="str">
        <f>IF((FP27&lt;&gt;""),IF(OR($F27&lt;&gt;$G27,PrSettings!$M$4="●"),(($F27-$G27)=(FM27-FN27))*1,0),"")</f>
        <v/>
      </c>
      <c r="FR27" s="606" t="str">
        <f t="shared" ref="FR27:FR32" si="298">IF((FP27&lt;&gt;""),($F27=FM27)*($G27=FN27),"")</f>
        <v/>
      </c>
      <c r="FS27" s="606" t="str">
        <f>IF(FP27&lt;&gt;"",IF(ABS($F27-$G27)&gt;=PrSettings!$M$7,(ABS($F27-$G27-FM27+FN27)&lt;=1)*1,IF(AND(FP27,$F27=$G27,$F27&gt;=PrSettings!$M$6),(ABS(FM27-$F27)&lt;=1)*1,IF(AND(FP27,$F27+$G27&gt;=PrSettings!$M$8),(ABS(FM27-$F27)+ABS(FN27-$G27)&lt;=1)*1,""))),"")</f>
        <v/>
      </c>
      <c r="FT27" s="617"/>
      <c r="FV27" s="605">
        <f t="shared" si="13"/>
        <v>19</v>
      </c>
      <c r="FW27" s="646" t="str">
        <f>GrpD!$B$4</f>
        <v>Wales</v>
      </c>
      <c r="FX27" s="606">
        <f t="shared" ref="FX27:FX32" si="299">$D27</f>
        <v>11</v>
      </c>
      <c r="FY27" s="646" t="str">
        <f>GrpD!$D$4</f>
        <v>Niederlande</v>
      </c>
      <c r="FZ27" s="643"/>
      <c r="GA27" s="643"/>
      <c r="GB27" s="614"/>
      <c r="GC27" s="606" t="str">
        <f t="shared" ref="GC27:GC32" si="300">IF(($F27&lt;&gt;"")*($G27&lt;&gt;"")*(FZ27&lt;&gt;"")*(GA27&lt;&gt;""),($F27&gt;$G27)*(FZ27&gt;GA27)+($F27=$G27)*(FZ27=GA27)+($F27&lt;$G27)*(FZ27&lt;GA27),"")</f>
        <v/>
      </c>
      <c r="GD27" s="606" t="str">
        <f>IF((GC27&lt;&gt;""),IF(OR($F27&lt;&gt;$G27,PrSettings!$M$4="●"),(($F27-$G27)=(FZ27-GA27))*1,0),"")</f>
        <v/>
      </c>
      <c r="GE27" s="606" t="str">
        <f t="shared" ref="GE27:GE32" si="301">IF((GC27&lt;&gt;""),($F27=FZ27)*($G27=GA27),"")</f>
        <v/>
      </c>
      <c r="GF27" s="606" t="str">
        <f>IF(GC27&lt;&gt;"",IF(ABS($F27-$G27)&gt;=PrSettings!$M$7,(ABS($F27-$G27-FZ27+GA27)&lt;=1)*1,IF(AND(GC27,$F27=$G27,$F27&gt;=PrSettings!$M$6),(ABS(FZ27-$F27)&lt;=1)*1,IF(AND(GC27,$F27+$G27&gt;=PrSettings!$M$8),(ABS(FZ27-$F27)+ABS(GA27-$G27)&lt;=1)*1,""))),"")</f>
        <v/>
      </c>
      <c r="GG27" s="617"/>
      <c r="GI27" s="605">
        <f t="shared" si="14"/>
        <v>19</v>
      </c>
      <c r="GJ27" s="646" t="str">
        <f>GrpD!$B$4</f>
        <v>Wales</v>
      </c>
      <c r="GK27" s="606">
        <f t="shared" ref="GK27:GK32" si="302">$D27</f>
        <v>11</v>
      </c>
      <c r="GL27" s="646" t="str">
        <f>GrpD!$D$4</f>
        <v>Niederlande</v>
      </c>
      <c r="GM27" s="643"/>
      <c r="GN27" s="643"/>
      <c r="GO27" s="614"/>
      <c r="GP27" s="606" t="str">
        <f t="shared" ref="GP27:GP32" si="303">IF(($F27&lt;&gt;"")*($G27&lt;&gt;"")*(GM27&lt;&gt;"")*(GN27&lt;&gt;""),($F27&gt;$G27)*(GM27&gt;GN27)+($F27=$G27)*(GM27=GN27)+($F27&lt;$G27)*(GM27&lt;GN27),"")</f>
        <v/>
      </c>
      <c r="GQ27" s="606" t="str">
        <f>IF((GP27&lt;&gt;""),IF(OR($F27&lt;&gt;$G27,PrSettings!$M$4="●"),(($F27-$G27)=(GM27-GN27))*1,0),"")</f>
        <v/>
      </c>
      <c r="GR27" s="606" t="str">
        <f t="shared" ref="GR27:GR32" si="304">IF((GP27&lt;&gt;""),($F27=GM27)*($G27=GN27),"")</f>
        <v/>
      </c>
      <c r="GS27" s="606" t="str">
        <f>IF(GP27&lt;&gt;"",IF(ABS($F27-$G27)&gt;=PrSettings!$M$7,(ABS($F27-$G27-GM27+GN27)&lt;=1)*1,IF(AND(GP27,$F27=$G27,$F27&gt;=PrSettings!$M$6),(ABS(GM27-$F27)&lt;=1)*1,IF(AND(GP27,$F27+$G27&gt;=PrSettings!$M$8),(ABS(GM27-$F27)+ABS(GN27-$G27)&lt;=1)*1,""))),"")</f>
        <v/>
      </c>
      <c r="GT27" s="617"/>
      <c r="GV27" s="605">
        <f t="shared" si="15"/>
        <v>19</v>
      </c>
      <c r="GW27" s="646" t="str">
        <f>GrpD!$B$4</f>
        <v>Wales</v>
      </c>
      <c r="GX27" s="606">
        <f t="shared" ref="GX27:GX32" si="305">$D27</f>
        <v>11</v>
      </c>
      <c r="GY27" s="646" t="str">
        <f>GrpD!$D$4</f>
        <v>Niederlande</v>
      </c>
      <c r="GZ27" s="643"/>
      <c r="HA27" s="643"/>
      <c r="HB27" s="614"/>
      <c r="HC27" s="606" t="str">
        <f t="shared" ref="HC27:HC32" si="306">IF(($F27&lt;&gt;"")*($G27&lt;&gt;"")*(GZ27&lt;&gt;"")*(HA27&lt;&gt;""),($F27&gt;$G27)*(GZ27&gt;HA27)+($F27=$G27)*(GZ27=HA27)+($F27&lt;$G27)*(GZ27&lt;HA27),"")</f>
        <v/>
      </c>
      <c r="HD27" s="606" t="str">
        <f>IF((HC27&lt;&gt;""),IF(OR($F27&lt;&gt;$G27,PrSettings!$M$4="●"),(($F27-$G27)=(GZ27-HA27))*1,0),"")</f>
        <v/>
      </c>
      <c r="HE27" s="606" t="str">
        <f t="shared" ref="HE27:HE32" si="307">IF((HC27&lt;&gt;""),($F27=GZ27)*($G27=HA27),"")</f>
        <v/>
      </c>
      <c r="HF27" s="606" t="str">
        <f>IF(HC27&lt;&gt;"",IF(ABS($F27-$G27)&gt;=PrSettings!$M$7,(ABS($F27-$G27-GZ27+HA27)&lt;=1)*1,IF(AND(HC27,$F27=$G27,$F27&gt;=PrSettings!$M$6),(ABS(GZ27-$F27)&lt;=1)*1,IF(AND(HC27,$F27+$G27&gt;=PrSettings!$M$8),(ABS(GZ27-$F27)+ABS(HA27-$G27)&lt;=1)*1,""))),"")</f>
        <v/>
      </c>
      <c r="HG27" s="617"/>
      <c r="HI27" s="605">
        <f t="shared" si="16"/>
        <v>19</v>
      </c>
      <c r="HJ27" s="646" t="str">
        <f>GrpD!$B$4</f>
        <v>Wales</v>
      </c>
      <c r="HK27" s="606">
        <f t="shared" ref="HK27:HK32" si="308">$D27</f>
        <v>11</v>
      </c>
      <c r="HL27" s="646" t="str">
        <f>GrpD!$D$4</f>
        <v>Niederlande</v>
      </c>
      <c r="HM27" s="643"/>
      <c r="HN27" s="643"/>
      <c r="HO27" s="614"/>
      <c r="HP27" s="606" t="str">
        <f t="shared" ref="HP27:HP32" si="309">IF(($F27&lt;&gt;"")*($G27&lt;&gt;"")*(HM27&lt;&gt;"")*(HN27&lt;&gt;""),($F27&gt;$G27)*(HM27&gt;HN27)+($F27=$G27)*(HM27=HN27)+($F27&lt;$G27)*(HM27&lt;HN27),"")</f>
        <v/>
      </c>
      <c r="HQ27" s="606" t="str">
        <f>IF((HP27&lt;&gt;""),IF(OR($F27&lt;&gt;$G27,PrSettings!$M$4="●"),(($F27-$G27)=(HM27-HN27))*1,0),"")</f>
        <v/>
      </c>
      <c r="HR27" s="606" t="str">
        <f t="shared" ref="HR27:HR32" si="310">IF((HP27&lt;&gt;""),($F27=HM27)*($G27=HN27),"")</f>
        <v/>
      </c>
      <c r="HS27" s="606" t="str">
        <f>IF(HP27&lt;&gt;"",IF(ABS($F27-$G27)&gt;=PrSettings!$M$7,(ABS($F27-$G27-HM27+HN27)&lt;=1)*1,IF(AND(HP27,$F27=$G27,$F27&gt;=PrSettings!$M$6),(ABS(HM27-$F27)&lt;=1)*1,IF(AND(HP27,$F27+$G27&gt;=PrSettings!$M$8),(ABS(HM27-$F27)+ABS(HN27-$G27)&lt;=1)*1,""))),"")</f>
        <v/>
      </c>
      <c r="HT27" s="617"/>
      <c r="HV27" s="605">
        <f t="shared" si="17"/>
        <v>19</v>
      </c>
      <c r="HW27" s="646" t="str">
        <f>GrpD!$B$4</f>
        <v>Wales</v>
      </c>
      <c r="HX27" s="606">
        <f t="shared" ref="HX27:HX32" si="311">$D27</f>
        <v>11</v>
      </c>
      <c r="HY27" s="646" t="str">
        <f>GrpD!$D$4</f>
        <v>Niederlande</v>
      </c>
      <c r="HZ27" s="643"/>
      <c r="IA27" s="643"/>
      <c r="IB27" s="614"/>
      <c r="IC27" s="606" t="str">
        <f t="shared" ref="IC27:IC32" si="312">IF(($F27&lt;&gt;"")*($G27&lt;&gt;"")*(HZ27&lt;&gt;"")*(IA27&lt;&gt;""),($F27&gt;$G27)*(HZ27&gt;IA27)+($F27=$G27)*(HZ27=IA27)+($F27&lt;$G27)*(HZ27&lt;IA27),"")</f>
        <v/>
      </c>
      <c r="ID27" s="606" t="str">
        <f>IF((IC27&lt;&gt;""),IF(OR($F27&lt;&gt;$G27,PrSettings!$M$4="●"),(($F27-$G27)=(HZ27-IA27))*1,0),"")</f>
        <v/>
      </c>
      <c r="IE27" s="606" t="str">
        <f t="shared" ref="IE27:IE32" si="313">IF((IC27&lt;&gt;""),($F27=HZ27)*($G27=IA27),"")</f>
        <v/>
      </c>
      <c r="IF27" s="606" t="str">
        <f>IF(IC27&lt;&gt;"",IF(ABS($F27-$G27)&gt;=PrSettings!$M$7,(ABS($F27-$G27-HZ27+IA27)&lt;=1)*1,IF(AND(IC27,$F27=$G27,$F27&gt;=PrSettings!$M$6),(ABS(HZ27-$F27)&lt;=1)*1,IF(AND(IC27,$F27+$G27&gt;=PrSettings!$M$8),(ABS(HZ27-$F27)+ABS(IA27-$G27)&lt;=1)*1,""))),"")</f>
        <v/>
      </c>
      <c r="IG27" s="617"/>
      <c r="II27" s="605">
        <f t="shared" si="18"/>
        <v>19</v>
      </c>
      <c r="IJ27" s="646" t="str">
        <f>GrpD!$B$4</f>
        <v>Wales</v>
      </c>
      <c r="IK27" s="606">
        <f t="shared" ref="IK27:IK32" si="314">$D27</f>
        <v>11</v>
      </c>
      <c r="IL27" s="646" t="str">
        <f>GrpD!$D$4</f>
        <v>Niederlande</v>
      </c>
      <c r="IM27" s="643"/>
      <c r="IN27" s="643"/>
      <c r="IO27" s="614"/>
      <c r="IP27" s="606" t="str">
        <f t="shared" ref="IP27:IP32" si="315">IF(($F27&lt;&gt;"")*($G27&lt;&gt;"")*(IM27&lt;&gt;"")*(IN27&lt;&gt;""),($F27&gt;$G27)*(IM27&gt;IN27)+($F27=$G27)*(IM27=IN27)+($F27&lt;$G27)*(IM27&lt;IN27),"")</f>
        <v/>
      </c>
      <c r="IQ27" s="606" t="str">
        <f>IF((IP27&lt;&gt;""),IF(OR($F27&lt;&gt;$G27,PrSettings!$M$4="●"),(($F27-$G27)=(IM27-IN27))*1,0),"")</f>
        <v/>
      </c>
      <c r="IR27" s="606" t="str">
        <f t="shared" ref="IR27:IR32" si="316">IF((IP27&lt;&gt;""),($F27=IM27)*($G27=IN27),"")</f>
        <v/>
      </c>
      <c r="IS27" s="606" t="str">
        <f>IF(IP27&lt;&gt;"",IF(ABS($F27-$G27)&gt;=PrSettings!$M$7,(ABS($F27-$G27-IM27+IN27)&lt;=1)*1,IF(AND(IP27,$F27=$G27,$F27&gt;=PrSettings!$M$6),(ABS(IM27-$F27)&lt;=1)*1,IF(AND(IP27,$F27+$G27&gt;=PrSettings!$M$8),(ABS(IM27-$F27)+ABS(IN27-$G27)&lt;=1)*1,""))),"")</f>
        <v/>
      </c>
      <c r="IT27" s="617"/>
      <c r="IV27" s="605">
        <f t="shared" si="19"/>
        <v>19</v>
      </c>
      <c r="IW27" s="646" t="str">
        <f>GrpD!$B$4</f>
        <v>Wales</v>
      </c>
      <c r="IX27" s="606">
        <f t="shared" ref="IX27:IX32" si="317">$D27</f>
        <v>11</v>
      </c>
      <c r="IY27" s="646" t="str">
        <f>GrpD!$D$4</f>
        <v>Niederlande</v>
      </c>
      <c r="IZ27" s="643"/>
      <c r="JA27" s="643"/>
      <c r="JB27" s="614"/>
      <c r="JC27" s="606" t="str">
        <f t="shared" ref="JC27:JC32" si="318">IF(($F27&lt;&gt;"")*($G27&lt;&gt;"")*(IZ27&lt;&gt;"")*(JA27&lt;&gt;""),($F27&gt;$G27)*(IZ27&gt;JA27)+($F27=$G27)*(IZ27=JA27)+($F27&lt;$G27)*(IZ27&lt;JA27),"")</f>
        <v/>
      </c>
      <c r="JD27" s="606" t="str">
        <f>IF((JC27&lt;&gt;""),IF(OR($F27&lt;&gt;$G27,PrSettings!$M$4="●"),(($F27-$G27)=(IZ27-JA27))*1,0),"")</f>
        <v/>
      </c>
      <c r="JE27" s="606" t="str">
        <f t="shared" ref="JE27:JE32" si="319">IF((JC27&lt;&gt;""),($F27=IZ27)*($G27=JA27),"")</f>
        <v/>
      </c>
      <c r="JF27" s="606" t="str">
        <f>IF(JC27&lt;&gt;"",IF(ABS($F27-$G27)&gt;=PrSettings!$M$7,(ABS($F27-$G27-IZ27+JA27)&lt;=1)*1,IF(AND(JC27,$F27=$G27,$F27&gt;=PrSettings!$M$6),(ABS(IZ27-$F27)&lt;=1)*1,IF(AND(JC27,$F27+$G27&gt;=PrSettings!$M$8),(ABS(IZ27-$F27)+ABS(JA27-$G27)&lt;=1)*1,""))),"")</f>
        <v/>
      </c>
      <c r="JG27" s="617"/>
      <c r="JI27" s="605">
        <f t="shared" si="20"/>
        <v>19</v>
      </c>
      <c r="JJ27" s="646" t="str">
        <f>GrpD!$B$4</f>
        <v>Wales</v>
      </c>
      <c r="JK27" s="606">
        <f t="shared" ref="JK27:JK32" si="320">$D27</f>
        <v>11</v>
      </c>
      <c r="JL27" s="646" t="str">
        <f>GrpD!$D$4</f>
        <v>Niederlande</v>
      </c>
      <c r="JM27" s="643"/>
      <c r="JN27" s="643"/>
      <c r="JO27" s="614"/>
      <c r="JP27" s="606" t="str">
        <f t="shared" ref="JP27:JP32" si="321">IF(($F27&lt;&gt;"")*($G27&lt;&gt;"")*(JM27&lt;&gt;"")*(JN27&lt;&gt;""),($F27&gt;$G27)*(JM27&gt;JN27)+($F27=$G27)*(JM27=JN27)+($F27&lt;$G27)*(JM27&lt;JN27),"")</f>
        <v/>
      </c>
      <c r="JQ27" s="606" t="str">
        <f>IF((JP27&lt;&gt;""),IF(OR($F27&lt;&gt;$G27,PrSettings!$M$4="●"),(($F27-$G27)=(JM27-JN27))*1,0),"")</f>
        <v/>
      </c>
      <c r="JR27" s="606" t="str">
        <f t="shared" ref="JR27:JR32" si="322">IF((JP27&lt;&gt;""),($F27=JM27)*($G27=JN27),"")</f>
        <v/>
      </c>
      <c r="JS27" s="606" t="str">
        <f>IF(JP27&lt;&gt;"",IF(ABS($F27-$G27)&gt;=PrSettings!$M$7,(ABS($F27-$G27-JM27+JN27)&lt;=1)*1,IF(AND(JP27,$F27=$G27,$F27&gt;=PrSettings!$M$6),(ABS(JM27-$F27)&lt;=1)*1,IF(AND(JP27,$F27+$G27&gt;=PrSettings!$M$8),(ABS(JM27-$F27)+ABS(JN27-$G27)&lt;=1)*1,""))),"")</f>
        <v/>
      </c>
      <c r="JT27" s="617"/>
      <c r="JV27" s="605">
        <f t="shared" si="21"/>
        <v>19</v>
      </c>
      <c r="JW27" s="646" t="str">
        <f>GrpD!$B$4</f>
        <v>Wales</v>
      </c>
      <c r="JX27" s="606">
        <f t="shared" ref="JX27:JX32" si="323">$D27</f>
        <v>11</v>
      </c>
      <c r="JY27" s="646" t="str">
        <f>GrpD!$D$4</f>
        <v>Niederlande</v>
      </c>
      <c r="JZ27" s="643"/>
      <c r="KA27" s="643"/>
      <c r="KB27" s="614"/>
      <c r="KC27" s="606" t="str">
        <f t="shared" ref="KC27:KC32" si="324">IF(($F27&lt;&gt;"")*($G27&lt;&gt;"")*(JZ27&lt;&gt;"")*(KA27&lt;&gt;""),($F27&gt;$G27)*(JZ27&gt;KA27)+($F27=$G27)*(JZ27=KA27)+($F27&lt;$G27)*(JZ27&lt;KA27),"")</f>
        <v/>
      </c>
      <c r="KD27" s="606" t="str">
        <f>IF((KC27&lt;&gt;""),IF(OR($F27&lt;&gt;$G27,PrSettings!$M$4="●"),(($F27-$G27)=(JZ27-KA27))*1,0),"")</f>
        <v/>
      </c>
      <c r="KE27" s="606" t="str">
        <f t="shared" ref="KE27:KE32" si="325">IF((KC27&lt;&gt;""),($F27=JZ27)*($G27=KA27),"")</f>
        <v/>
      </c>
      <c r="KF27" s="606" t="str">
        <f>IF(KC27&lt;&gt;"",IF(ABS($F27-$G27)&gt;=PrSettings!$M$7,(ABS($F27-$G27-JZ27+KA27)&lt;=1)*1,IF(AND(KC27,$F27=$G27,$F27&gt;=PrSettings!$M$6),(ABS(JZ27-$F27)&lt;=1)*1,IF(AND(KC27,$F27+$G27&gt;=PrSettings!$M$8),(ABS(JZ27-$F27)+ABS(KA27-$G27)&lt;=1)*1,""))),"")</f>
        <v/>
      </c>
      <c r="KG27" s="617"/>
      <c r="KI27" s="605">
        <f t="shared" si="22"/>
        <v>19</v>
      </c>
      <c r="KJ27" s="646" t="str">
        <f>GrpD!$B$4</f>
        <v>Wales</v>
      </c>
      <c r="KK27" s="606">
        <f t="shared" ref="KK27:KK32" si="326">$D27</f>
        <v>11</v>
      </c>
      <c r="KL27" s="646" t="str">
        <f>GrpD!$D$4</f>
        <v>Niederlande</v>
      </c>
      <c r="KM27" s="643"/>
      <c r="KN27" s="643"/>
      <c r="KO27" s="614"/>
      <c r="KP27" s="606" t="str">
        <f t="shared" ref="KP27:KP32" si="327">IF(($F27&lt;&gt;"")*($G27&lt;&gt;"")*(KM27&lt;&gt;"")*(KN27&lt;&gt;""),($F27&gt;$G27)*(KM27&gt;KN27)+($F27=$G27)*(KM27=KN27)+($F27&lt;$G27)*(KM27&lt;KN27),"")</f>
        <v/>
      </c>
      <c r="KQ27" s="606" t="str">
        <f>IF((KP27&lt;&gt;""),IF(OR($F27&lt;&gt;$G27,PrSettings!$M$4="●"),(($F27-$G27)=(KM27-KN27))*1,0),"")</f>
        <v/>
      </c>
      <c r="KR27" s="606" t="str">
        <f t="shared" ref="KR27:KR32" si="328">IF((KP27&lt;&gt;""),($F27=KM27)*($G27=KN27),"")</f>
        <v/>
      </c>
      <c r="KS27" s="606" t="str">
        <f>IF(KP27&lt;&gt;"",IF(ABS($F27-$G27)&gt;=PrSettings!$M$7,(ABS($F27-$G27-KM27+KN27)&lt;=1)*1,IF(AND(KP27,$F27=$G27,$F27&gt;=PrSettings!$M$6),(ABS(KM27-$F27)&lt;=1)*1,IF(AND(KP27,$F27+$G27&gt;=PrSettings!$M$8),(ABS(KM27-$F27)+ABS(KN27-$G27)&lt;=1)*1,""))),"")</f>
        <v/>
      </c>
      <c r="KT27" s="617"/>
      <c r="KV27" s="605">
        <f t="shared" si="23"/>
        <v>19</v>
      </c>
      <c r="KW27" s="646" t="str">
        <f>GrpD!$B$4</f>
        <v>Wales</v>
      </c>
      <c r="KX27" s="606">
        <f t="shared" ref="KX27:KX32" si="329">$D27</f>
        <v>11</v>
      </c>
      <c r="KY27" s="646" t="str">
        <f>GrpD!$D$4</f>
        <v>Niederlande</v>
      </c>
      <c r="KZ27" s="643"/>
      <c r="LA27" s="643"/>
      <c r="LB27" s="614"/>
      <c r="LC27" s="606" t="str">
        <f t="shared" ref="LC27:LC32" si="330">IF(($F27&lt;&gt;"")*($G27&lt;&gt;"")*(KZ27&lt;&gt;"")*(LA27&lt;&gt;""),($F27&gt;$G27)*(KZ27&gt;LA27)+($F27=$G27)*(KZ27=LA27)+($F27&lt;$G27)*(KZ27&lt;LA27),"")</f>
        <v/>
      </c>
      <c r="LD27" s="606" t="str">
        <f>IF((LC27&lt;&gt;""),IF(OR($F27&lt;&gt;$G27,PrSettings!$M$4="●"),(($F27-$G27)=(KZ27-LA27))*1,0),"")</f>
        <v/>
      </c>
      <c r="LE27" s="606" t="str">
        <f t="shared" ref="LE27:LE32" si="331">IF((LC27&lt;&gt;""),($F27=KZ27)*($G27=LA27),"")</f>
        <v/>
      </c>
      <c r="LF27" s="606" t="str">
        <f>IF(LC27&lt;&gt;"",IF(ABS($F27-$G27)&gt;=PrSettings!$M$7,(ABS($F27-$G27-KZ27+LA27)&lt;=1)*1,IF(AND(LC27,$F27=$G27,$F27&gt;=PrSettings!$M$6),(ABS(KZ27-$F27)&lt;=1)*1,IF(AND(LC27,$F27+$G27&gt;=PrSettings!$M$8),(ABS(KZ27-$F27)+ABS(LA27-$G27)&lt;=1)*1,""))),"")</f>
        <v/>
      </c>
      <c r="LG27" s="617"/>
      <c r="LI27" s="605">
        <f t="shared" si="24"/>
        <v>19</v>
      </c>
      <c r="LJ27" s="646" t="str">
        <f>GrpD!$B$4</f>
        <v>Wales</v>
      </c>
      <c r="LK27" s="606">
        <f t="shared" ref="LK27:LK32" si="332">$D27</f>
        <v>11</v>
      </c>
      <c r="LL27" s="646" t="str">
        <f>GrpD!$D$4</f>
        <v>Niederlande</v>
      </c>
      <c r="LM27" s="643"/>
      <c r="LN27" s="643"/>
      <c r="LO27" s="614"/>
      <c r="LP27" s="606" t="str">
        <f t="shared" ref="LP27:LP32" si="333">IF(($F27&lt;&gt;"")*($G27&lt;&gt;"")*(LM27&lt;&gt;"")*(LN27&lt;&gt;""),($F27&gt;$G27)*(LM27&gt;LN27)+($F27=$G27)*(LM27=LN27)+($F27&lt;$G27)*(LM27&lt;LN27),"")</f>
        <v/>
      </c>
      <c r="LQ27" s="606" t="str">
        <f>IF((LP27&lt;&gt;""),IF(OR($F27&lt;&gt;$G27,PrSettings!$M$4="●"),(($F27-$G27)=(LM27-LN27))*1,0),"")</f>
        <v/>
      </c>
      <c r="LR27" s="606" t="str">
        <f t="shared" ref="LR27:LR32" si="334">IF((LP27&lt;&gt;""),($F27=LM27)*($G27=LN27),"")</f>
        <v/>
      </c>
      <c r="LS27" s="606" t="str">
        <f>IF(LP27&lt;&gt;"",IF(ABS($F27-$G27)&gt;=PrSettings!$M$7,(ABS($F27-$G27-LM27+LN27)&lt;=1)*1,IF(AND(LP27,$F27=$G27,$F27&gt;=PrSettings!$M$6),(ABS(LM27-$F27)&lt;=1)*1,IF(AND(LP27,$F27+$G27&gt;=PrSettings!$M$8),(ABS(LM27-$F27)+ABS(LN27-$G27)&lt;=1)*1,""))),"")</f>
        <v/>
      </c>
      <c r="LT27" s="617"/>
      <c r="LV27" s="605">
        <f t="shared" si="25"/>
        <v>19</v>
      </c>
      <c r="LW27" s="646" t="str">
        <f>GrpD!$B$4</f>
        <v>Wales</v>
      </c>
      <c r="LX27" s="606">
        <f t="shared" ref="LX27:LX32" si="335">$D27</f>
        <v>11</v>
      </c>
      <c r="LY27" s="646" t="str">
        <f>GrpD!$D$4</f>
        <v>Niederlande</v>
      </c>
      <c r="LZ27" s="643"/>
      <c r="MA27" s="643"/>
      <c r="MB27" s="614"/>
      <c r="MC27" s="606" t="str">
        <f t="shared" ref="MC27:MC32" si="336">IF(($F27&lt;&gt;"")*($G27&lt;&gt;"")*(LZ27&lt;&gt;"")*(MA27&lt;&gt;""),($F27&gt;$G27)*(LZ27&gt;MA27)+($F27=$G27)*(LZ27=MA27)+($F27&lt;$G27)*(LZ27&lt;MA27),"")</f>
        <v/>
      </c>
      <c r="MD27" s="606" t="str">
        <f>IF((MC27&lt;&gt;""),IF(OR($F27&lt;&gt;$G27,PrSettings!$M$4="●"),(($F27-$G27)=(LZ27-MA27))*1,0),"")</f>
        <v/>
      </c>
      <c r="ME27" s="606" t="str">
        <f t="shared" ref="ME27:ME32" si="337">IF((MC27&lt;&gt;""),($F27=LZ27)*($G27=MA27),"")</f>
        <v/>
      </c>
      <c r="MF27" s="606" t="str">
        <f>IF(MC27&lt;&gt;"",IF(ABS($F27-$G27)&gt;=PrSettings!$M$7,(ABS($F27-$G27-LZ27+MA27)&lt;=1)*1,IF(AND(MC27,$F27=$G27,$F27&gt;=PrSettings!$M$6),(ABS(LZ27-$F27)&lt;=1)*1,IF(AND(MC27,$F27+$G27&gt;=PrSettings!$M$8),(ABS(LZ27-$F27)+ABS(MA27-$G27)&lt;=1)*1,""))),"")</f>
        <v/>
      </c>
      <c r="MG27" s="617"/>
    </row>
    <row r="28" spans="2:345" x14ac:dyDescent="0.25">
      <c r="B28" s="605">
        <f>INDEX(Groups!$C$7:$C$25,MATCH(C28,Groups!$D$7:$D$25,0))</f>
        <v>7</v>
      </c>
      <c r="C28" s="646" t="str">
        <f>GrpD!$B$5</f>
        <v>Frankreich</v>
      </c>
      <c r="D28" s="606">
        <f>INDEX(Groups!$C$7:$C$25,MATCH(E28,Groups!$D$7:$D$25,0))</f>
        <v>3</v>
      </c>
      <c r="E28" s="646" t="str">
        <f>GrpD!$D$5</f>
        <v>England</v>
      </c>
      <c r="F28" s="649">
        <f>GrpD!$E$5</f>
        <v>2</v>
      </c>
      <c r="G28" s="650">
        <f>GrpD!$G$5</f>
        <v>1</v>
      </c>
      <c r="I28" s="605">
        <f t="shared" si="0"/>
        <v>7</v>
      </c>
      <c r="J28" s="646" t="str">
        <f>GrpD!$B$5</f>
        <v>Frankreich</v>
      </c>
      <c r="K28" s="606">
        <f t="shared" si="260"/>
        <v>3</v>
      </c>
      <c r="L28" s="646" t="str">
        <f>GrpD!$D$5</f>
        <v>England</v>
      </c>
      <c r="M28" s="643"/>
      <c r="N28" s="643"/>
      <c r="O28" s="615"/>
      <c r="P28" s="606" t="str">
        <f t="shared" si="261"/>
        <v/>
      </c>
      <c r="Q28" s="606" t="str">
        <f>IF((P28&lt;&gt;""),IF(OR($F28&lt;&gt;$G28,PrSettings!$M$4="●"),(($F28-$G28)=(M28-N28))*1,0),"")</f>
        <v/>
      </c>
      <c r="R28" s="606" t="str">
        <f t="shared" si="262"/>
        <v/>
      </c>
      <c r="S28" s="606" t="str">
        <f>IF(P28&lt;&gt;"",IF(ABS($F28-$G28)&gt;=PrSettings!$M$7,(ABS($F28-$G28-M28+N28)&lt;=1)*1,IF(AND(P28,$F28=$G28,$F28&gt;=PrSettings!$M$6),(ABS(M28-$F28)&lt;=1)*1,IF(AND(P28,$F28+$G28&gt;=PrSettings!$M$8),(ABS(M28-$F28)+ABS(N28-$G28)&lt;=1)*1,""))),"")</f>
        <v/>
      </c>
      <c r="T28" s="618"/>
      <c r="V28" s="605">
        <f t="shared" si="1"/>
        <v>7</v>
      </c>
      <c r="W28" s="646" t="str">
        <f>GrpD!$B$5</f>
        <v>Frankreich</v>
      </c>
      <c r="X28" s="606">
        <f t="shared" si="263"/>
        <v>3</v>
      </c>
      <c r="Y28" s="646" t="str">
        <f>GrpD!$D$5</f>
        <v>England</v>
      </c>
      <c r="Z28" s="643"/>
      <c r="AA28" s="643"/>
      <c r="AB28" s="615"/>
      <c r="AC28" s="606" t="str">
        <f t="shared" si="264"/>
        <v/>
      </c>
      <c r="AD28" s="606" t="str">
        <f>IF((AC28&lt;&gt;""),IF(OR($F28&lt;&gt;$G28,PrSettings!$M$4="●"),(($F28-$G28)=(Z28-AA28))*1,0),"")</f>
        <v/>
      </c>
      <c r="AE28" s="606" t="str">
        <f t="shared" si="265"/>
        <v/>
      </c>
      <c r="AF28" s="606" t="str">
        <f>IF(AC28&lt;&gt;"",IF(ABS($F28-$G28)&gt;=PrSettings!$M$7,(ABS($F28-$G28-Z28+AA28)&lt;=1)*1,IF(AND(AC28,$F28=$G28,$F28&gt;=PrSettings!$M$6),(ABS(Z28-$F28)&lt;=1)*1,IF(AND(AC28,$F28+$G28&gt;=PrSettings!$M$8),(ABS(Z28-$F28)+ABS(AA28-$G28)&lt;=1)*1,""))),"")</f>
        <v/>
      </c>
      <c r="AG28" s="618"/>
      <c r="AI28" s="605">
        <f t="shared" si="2"/>
        <v>7</v>
      </c>
      <c r="AJ28" s="646" t="str">
        <f>GrpD!$B$5</f>
        <v>Frankreich</v>
      </c>
      <c r="AK28" s="606">
        <f t="shared" si="266"/>
        <v>3</v>
      </c>
      <c r="AL28" s="646" t="str">
        <f>GrpD!$D$5</f>
        <v>England</v>
      </c>
      <c r="AM28" s="643"/>
      <c r="AN28" s="643"/>
      <c r="AO28" s="615"/>
      <c r="AP28" s="606" t="str">
        <f t="shared" si="267"/>
        <v/>
      </c>
      <c r="AQ28" s="606" t="str">
        <f>IF((AP28&lt;&gt;""),IF(OR($F28&lt;&gt;$G28,PrSettings!$M$4="●"),(($F28-$G28)=(AM28-AN28))*1,0),"")</f>
        <v/>
      </c>
      <c r="AR28" s="606" t="str">
        <f t="shared" si="268"/>
        <v/>
      </c>
      <c r="AS28" s="606" t="str">
        <f>IF(AP28&lt;&gt;"",IF(ABS($F28-$G28)&gt;=PrSettings!$M$7,(ABS($F28-$G28-AM28+AN28)&lt;=1)*1,IF(AND(AP28,$F28=$G28,$F28&gt;=PrSettings!$M$6),(ABS(AM28-$F28)&lt;=1)*1,IF(AND(AP28,$F28+$G28&gt;=PrSettings!$M$8),(ABS(AM28-$F28)+ABS(AN28-$G28)&lt;=1)*1,""))),"")</f>
        <v/>
      </c>
      <c r="AT28" s="618"/>
      <c r="AV28" s="605">
        <f t="shared" si="3"/>
        <v>7</v>
      </c>
      <c r="AW28" s="646" t="str">
        <f>GrpD!$B$5</f>
        <v>Frankreich</v>
      </c>
      <c r="AX28" s="606">
        <f t="shared" si="269"/>
        <v>3</v>
      </c>
      <c r="AY28" s="646" t="str">
        <f>GrpD!$D$5</f>
        <v>England</v>
      </c>
      <c r="AZ28" s="643"/>
      <c r="BA28" s="643"/>
      <c r="BB28" s="615"/>
      <c r="BC28" s="606" t="str">
        <f t="shared" si="270"/>
        <v/>
      </c>
      <c r="BD28" s="606" t="str">
        <f>IF((BC28&lt;&gt;""),IF(OR($F28&lt;&gt;$G28,PrSettings!$M$4="●"),(($F28-$G28)=(AZ28-BA28))*1,0),"")</f>
        <v/>
      </c>
      <c r="BE28" s="606" t="str">
        <f t="shared" si="271"/>
        <v/>
      </c>
      <c r="BF28" s="606" t="str">
        <f>IF(BC28&lt;&gt;"",IF(ABS($F28-$G28)&gt;=PrSettings!$M$7,(ABS($F28-$G28-AZ28+BA28)&lt;=1)*1,IF(AND(BC28,$F28=$G28,$F28&gt;=PrSettings!$M$6),(ABS(AZ28-$F28)&lt;=1)*1,IF(AND(BC28,$F28+$G28&gt;=PrSettings!$M$8),(ABS(AZ28-$F28)+ABS(BA28-$G28)&lt;=1)*1,""))),"")</f>
        <v/>
      </c>
      <c r="BG28" s="618"/>
      <c r="BI28" s="605">
        <f t="shared" si="4"/>
        <v>7</v>
      </c>
      <c r="BJ28" s="646" t="str">
        <f>GrpD!$B$5</f>
        <v>Frankreich</v>
      </c>
      <c r="BK28" s="606">
        <f t="shared" si="272"/>
        <v>3</v>
      </c>
      <c r="BL28" s="646" t="str">
        <f>GrpD!$D$5</f>
        <v>England</v>
      </c>
      <c r="BM28" s="643"/>
      <c r="BN28" s="643"/>
      <c r="BO28" s="615"/>
      <c r="BP28" s="606" t="str">
        <f t="shared" si="273"/>
        <v/>
      </c>
      <c r="BQ28" s="606" t="str">
        <f>IF((BP28&lt;&gt;""),IF(OR($F28&lt;&gt;$G28,PrSettings!$M$4="●"),(($F28-$G28)=(BM28-BN28))*1,0),"")</f>
        <v/>
      </c>
      <c r="BR28" s="606" t="str">
        <f t="shared" si="274"/>
        <v/>
      </c>
      <c r="BS28" s="606" t="str">
        <f>IF(BP28&lt;&gt;"",IF(ABS($F28-$G28)&gt;=PrSettings!$M$7,(ABS($F28-$G28-BM28+BN28)&lt;=1)*1,IF(AND(BP28,$F28=$G28,$F28&gt;=PrSettings!$M$6),(ABS(BM28-$F28)&lt;=1)*1,IF(AND(BP28,$F28+$G28&gt;=PrSettings!$M$8),(ABS(BM28-$F28)+ABS(BN28-$G28)&lt;=1)*1,""))),"")</f>
        <v/>
      </c>
      <c r="BT28" s="618"/>
      <c r="BV28" s="605">
        <f t="shared" si="5"/>
        <v>7</v>
      </c>
      <c r="BW28" s="646" t="str">
        <f>GrpD!$B$5</f>
        <v>Frankreich</v>
      </c>
      <c r="BX28" s="606">
        <f t="shared" si="275"/>
        <v>3</v>
      </c>
      <c r="BY28" s="646" t="str">
        <f>GrpD!$D$5</f>
        <v>England</v>
      </c>
      <c r="BZ28" s="643"/>
      <c r="CA28" s="643"/>
      <c r="CB28" s="615"/>
      <c r="CC28" s="606" t="str">
        <f t="shared" si="276"/>
        <v/>
      </c>
      <c r="CD28" s="606" t="str">
        <f>IF((CC28&lt;&gt;""),IF(OR($F28&lt;&gt;$G28,PrSettings!$M$4="●"),(($F28-$G28)=(BZ28-CA28))*1,0),"")</f>
        <v/>
      </c>
      <c r="CE28" s="606" t="str">
        <f t="shared" si="277"/>
        <v/>
      </c>
      <c r="CF28" s="606" t="str">
        <f>IF(CC28&lt;&gt;"",IF(ABS($F28-$G28)&gt;=PrSettings!$M$7,(ABS($F28-$G28-BZ28+CA28)&lt;=1)*1,IF(AND(CC28,$F28=$G28,$F28&gt;=PrSettings!$M$6),(ABS(BZ28-$F28)&lt;=1)*1,IF(AND(CC28,$F28+$G28&gt;=PrSettings!$M$8),(ABS(BZ28-$F28)+ABS(CA28-$G28)&lt;=1)*1,""))),"")</f>
        <v/>
      </c>
      <c r="CG28" s="618"/>
      <c r="CI28" s="605">
        <f t="shared" si="6"/>
        <v>7</v>
      </c>
      <c r="CJ28" s="646" t="str">
        <f>GrpD!$B$5</f>
        <v>Frankreich</v>
      </c>
      <c r="CK28" s="606">
        <f t="shared" si="278"/>
        <v>3</v>
      </c>
      <c r="CL28" s="646" t="str">
        <f>GrpD!$D$5</f>
        <v>England</v>
      </c>
      <c r="CM28" s="643"/>
      <c r="CN28" s="643"/>
      <c r="CO28" s="615"/>
      <c r="CP28" s="606" t="str">
        <f t="shared" si="279"/>
        <v/>
      </c>
      <c r="CQ28" s="606" t="str">
        <f>IF((CP28&lt;&gt;""),IF(OR($F28&lt;&gt;$G28,PrSettings!$M$4="●"),(($F28-$G28)=(CM28-CN28))*1,0),"")</f>
        <v/>
      </c>
      <c r="CR28" s="606" t="str">
        <f t="shared" si="280"/>
        <v/>
      </c>
      <c r="CS28" s="606" t="str">
        <f>IF(CP28&lt;&gt;"",IF(ABS($F28-$G28)&gt;=PrSettings!$M$7,(ABS($F28-$G28-CM28+CN28)&lt;=1)*1,IF(AND(CP28,$F28=$G28,$F28&gt;=PrSettings!$M$6),(ABS(CM28-$F28)&lt;=1)*1,IF(AND(CP28,$F28+$G28&gt;=PrSettings!$M$8),(ABS(CM28-$F28)+ABS(CN28-$G28)&lt;=1)*1,""))),"")</f>
        <v/>
      </c>
      <c r="CT28" s="618"/>
      <c r="CV28" s="605">
        <f t="shared" si="7"/>
        <v>7</v>
      </c>
      <c r="CW28" s="646" t="str">
        <f>GrpD!$B$5</f>
        <v>Frankreich</v>
      </c>
      <c r="CX28" s="606">
        <f t="shared" si="281"/>
        <v>3</v>
      </c>
      <c r="CY28" s="646" t="str">
        <f>GrpD!$D$5</f>
        <v>England</v>
      </c>
      <c r="CZ28" s="643"/>
      <c r="DA28" s="643"/>
      <c r="DB28" s="615"/>
      <c r="DC28" s="606" t="str">
        <f t="shared" si="282"/>
        <v/>
      </c>
      <c r="DD28" s="606" t="str">
        <f>IF((DC28&lt;&gt;""),IF(OR($F28&lt;&gt;$G28,PrSettings!$M$4="●"),(($F28-$G28)=(CZ28-DA28))*1,0),"")</f>
        <v/>
      </c>
      <c r="DE28" s="606" t="str">
        <f t="shared" si="283"/>
        <v/>
      </c>
      <c r="DF28" s="606" t="str">
        <f>IF(DC28&lt;&gt;"",IF(ABS($F28-$G28)&gt;=PrSettings!$M$7,(ABS($F28-$G28-CZ28+DA28)&lt;=1)*1,IF(AND(DC28,$F28=$G28,$F28&gt;=PrSettings!$M$6),(ABS(CZ28-$F28)&lt;=1)*1,IF(AND(DC28,$F28+$G28&gt;=PrSettings!$M$8),(ABS(CZ28-$F28)+ABS(DA28-$G28)&lt;=1)*1,""))),"")</f>
        <v/>
      </c>
      <c r="DG28" s="618"/>
      <c r="DI28" s="605">
        <f t="shared" si="8"/>
        <v>7</v>
      </c>
      <c r="DJ28" s="646" t="str">
        <f>GrpD!$B$5</f>
        <v>Frankreich</v>
      </c>
      <c r="DK28" s="606">
        <f t="shared" si="284"/>
        <v>3</v>
      </c>
      <c r="DL28" s="646" t="str">
        <f>GrpD!$D$5</f>
        <v>England</v>
      </c>
      <c r="DM28" s="643"/>
      <c r="DN28" s="643"/>
      <c r="DO28" s="615"/>
      <c r="DP28" s="606" t="str">
        <f t="shared" si="285"/>
        <v/>
      </c>
      <c r="DQ28" s="606" t="str">
        <f>IF((DP28&lt;&gt;""),IF(OR($F28&lt;&gt;$G28,PrSettings!$M$4="●"),(($F28-$G28)=(DM28-DN28))*1,0),"")</f>
        <v/>
      </c>
      <c r="DR28" s="606" t="str">
        <f t="shared" si="286"/>
        <v/>
      </c>
      <c r="DS28" s="606" t="str">
        <f>IF(DP28&lt;&gt;"",IF(ABS($F28-$G28)&gt;=PrSettings!$M$7,(ABS($F28-$G28-DM28+DN28)&lt;=1)*1,IF(AND(DP28,$F28=$G28,$F28&gt;=PrSettings!$M$6),(ABS(DM28-$F28)&lt;=1)*1,IF(AND(DP28,$F28+$G28&gt;=PrSettings!$M$8),(ABS(DM28-$F28)+ABS(DN28-$G28)&lt;=1)*1,""))),"")</f>
        <v/>
      </c>
      <c r="DT28" s="618"/>
      <c r="DV28" s="605">
        <f t="shared" si="9"/>
        <v>7</v>
      </c>
      <c r="DW28" s="646" t="str">
        <f>GrpD!$B$5</f>
        <v>Frankreich</v>
      </c>
      <c r="DX28" s="606">
        <f t="shared" si="287"/>
        <v>3</v>
      </c>
      <c r="DY28" s="646" t="str">
        <f>GrpD!$D$5</f>
        <v>England</v>
      </c>
      <c r="DZ28" s="643"/>
      <c r="EA28" s="643"/>
      <c r="EB28" s="615"/>
      <c r="EC28" s="606" t="str">
        <f t="shared" si="288"/>
        <v/>
      </c>
      <c r="ED28" s="606" t="str">
        <f>IF((EC28&lt;&gt;""),IF(OR($F28&lt;&gt;$G28,PrSettings!$M$4="●"),(($F28-$G28)=(DZ28-EA28))*1,0),"")</f>
        <v/>
      </c>
      <c r="EE28" s="606" t="str">
        <f t="shared" si="289"/>
        <v/>
      </c>
      <c r="EF28" s="606" t="str">
        <f>IF(EC28&lt;&gt;"",IF(ABS($F28-$G28)&gt;=PrSettings!$M$7,(ABS($F28-$G28-DZ28+EA28)&lt;=1)*1,IF(AND(EC28,$F28=$G28,$F28&gt;=PrSettings!$M$6),(ABS(DZ28-$F28)&lt;=1)*1,IF(AND(EC28,$F28+$G28&gt;=PrSettings!$M$8),(ABS(DZ28-$F28)+ABS(EA28-$G28)&lt;=1)*1,""))),"")</f>
        <v/>
      </c>
      <c r="EG28" s="618"/>
      <c r="EI28" s="605">
        <f t="shared" si="10"/>
        <v>7</v>
      </c>
      <c r="EJ28" s="646" t="str">
        <f>GrpD!$B$5</f>
        <v>Frankreich</v>
      </c>
      <c r="EK28" s="606">
        <f t="shared" si="290"/>
        <v>3</v>
      </c>
      <c r="EL28" s="646" t="str">
        <f>GrpD!$D$5</f>
        <v>England</v>
      </c>
      <c r="EM28" s="643"/>
      <c r="EN28" s="643"/>
      <c r="EO28" s="615"/>
      <c r="EP28" s="606" t="str">
        <f t="shared" si="291"/>
        <v/>
      </c>
      <c r="EQ28" s="606" t="str">
        <f>IF((EP28&lt;&gt;""),IF(OR($F28&lt;&gt;$G28,PrSettings!$M$4="●"),(($F28-$G28)=(EM28-EN28))*1,0),"")</f>
        <v/>
      </c>
      <c r="ER28" s="606" t="str">
        <f t="shared" si="292"/>
        <v/>
      </c>
      <c r="ES28" s="606" t="str">
        <f>IF(EP28&lt;&gt;"",IF(ABS($F28-$G28)&gt;=PrSettings!$M$7,(ABS($F28-$G28-EM28+EN28)&lt;=1)*1,IF(AND(EP28,$F28=$G28,$F28&gt;=PrSettings!$M$6),(ABS(EM28-$F28)&lt;=1)*1,IF(AND(EP28,$F28+$G28&gt;=PrSettings!$M$8),(ABS(EM28-$F28)+ABS(EN28-$G28)&lt;=1)*1,""))),"")</f>
        <v/>
      </c>
      <c r="ET28" s="618"/>
      <c r="EV28" s="605">
        <f t="shared" si="11"/>
        <v>7</v>
      </c>
      <c r="EW28" s="646" t="str">
        <f>GrpD!$B$5</f>
        <v>Frankreich</v>
      </c>
      <c r="EX28" s="606">
        <f t="shared" si="293"/>
        <v>3</v>
      </c>
      <c r="EY28" s="646" t="str">
        <f>GrpD!$D$5</f>
        <v>England</v>
      </c>
      <c r="EZ28" s="643"/>
      <c r="FA28" s="643"/>
      <c r="FB28" s="615"/>
      <c r="FC28" s="606" t="str">
        <f t="shared" si="294"/>
        <v/>
      </c>
      <c r="FD28" s="606" t="str">
        <f>IF((FC28&lt;&gt;""),IF(OR($F28&lt;&gt;$G28,PrSettings!$M$4="●"),(($F28-$G28)=(EZ28-FA28))*1,0),"")</f>
        <v/>
      </c>
      <c r="FE28" s="606" t="str">
        <f t="shared" si="295"/>
        <v/>
      </c>
      <c r="FF28" s="606" t="str">
        <f>IF(FC28&lt;&gt;"",IF(ABS($F28-$G28)&gt;=PrSettings!$M$7,(ABS($F28-$G28-EZ28+FA28)&lt;=1)*1,IF(AND(FC28,$F28=$G28,$F28&gt;=PrSettings!$M$6),(ABS(EZ28-$F28)&lt;=1)*1,IF(AND(FC28,$F28+$G28&gt;=PrSettings!$M$8),(ABS(EZ28-$F28)+ABS(FA28-$G28)&lt;=1)*1,""))),"")</f>
        <v/>
      </c>
      <c r="FG28" s="618"/>
      <c r="FI28" s="605">
        <f t="shared" si="12"/>
        <v>7</v>
      </c>
      <c r="FJ28" s="646" t="str">
        <f>GrpD!$B$5</f>
        <v>Frankreich</v>
      </c>
      <c r="FK28" s="606">
        <f t="shared" si="296"/>
        <v>3</v>
      </c>
      <c r="FL28" s="646" t="str">
        <f>GrpD!$D$5</f>
        <v>England</v>
      </c>
      <c r="FM28" s="643"/>
      <c r="FN28" s="643"/>
      <c r="FO28" s="615"/>
      <c r="FP28" s="606" t="str">
        <f t="shared" si="297"/>
        <v/>
      </c>
      <c r="FQ28" s="606" t="str">
        <f>IF((FP28&lt;&gt;""),IF(OR($F28&lt;&gt;$G28,PrSettings!$M$4="●"),(($F28-$G28)=(FM28-FN28))*1,0),"")</f>
        <v/>
      </c>
      <c r="FR28" s="606" t="str">
        <f t="shared" si="298"/>
        <v/>
      </c>
      <c r="FS28" s="606" t="str">
        <f>IF(FP28&lt;&gt;"",IF(ABS($F28-$G28)&gt;=PrSettings!$M$7,(ABS($F28-$G28-FM28+FN28)&lt;=1)*1,IF(AND(FP28,$F28=$G28,$F28&gt;=PrSettings!$M$6),(ABS(FM28-$F28)&lt;=1)*1,IF(AND(FP28,$F28+$G28&gt;=PrSettings!$M$8),(ABS(FM28-$F28)+ABS(FN28-$G28)&lt;=1)*1,""))),"")</f>
        <v/>
      </c>
      <c r="FT28" s="618"/>
      <c r="FV28" s="605">
        <f t="shared" si="13"/>
        <v>7</v>
      </c>
      <c r="FW28" s="646" t="str">
        <f>GrpD!$B$5</f>
        <v>Frankreich</v>
      </c>
      <c r="FX28" s="606">
        <f t="shared" si="299"/>
        <v>3</v>
      </c>
      <c r="FY28" s="646" t="str">
        <f>GrpD!$D$5</f>
        <v>England</v>
      </c>
      <c r="FZ28" s="643"/>
      <c r="GA28" s="643"/>
      <c r="GB28" s="615"/>
      <c r="GC28" s="606" t="str">
        <f t="shared" si="300"/>
        <v/>
      </c>
      <c r="GD28" s="606" t="str">
        <f>IF((GC28&lt;&gt;""),IF(OR($F28&lt;&gt;$G28,PrSettings!$M$4="●"),(($F28-$G28)=(FZ28-GA28))*1,0),"")</f>
        <v/>
      </c>
      <c r="GE28" s="606" t="str">
        <f t="shared" si="301"/>
        <v/>
      </c>
      <c r="GF28" s="606" t="str">
        <f>IF(GC28&lt;&gt;"",IF(ABS($F28-$G28)&gt;=PrSettings!$M$7,(ABS($F28-$G28-FZ28+GA28)&lt;=1)*1,IF(AND(GC28,$F28=$G28,$F28&gt;=PrSettings!$M$6),(ABS(FZ28-$F28)&lt;=1)*1,IF(AND(GC28,$F28+$G28&gt;=PrSettings!$M$8),(ABS(FZ28-$F28)+ABS(GA28-$G28)&lt;=1)*1,""))),"")</f>
        <v/>
      </c>
      <c r="GG28" s="618"/>
      <c r="GI28" s="605">
        <f t="shared" si="14"/>
        <v>7</v>
      </c>
      <c r="GJ28" s="646" t="str">
        <f>GrpD!$B$5</f>
        <v>Frankreich</v>
      </c>
      <c r="GK28" s="606">
        <f t="shared" si="302"/>
        <v>3</v>
      </c>
      <c r="GL28" s="646" t="str">
        <f>GrpD!$D$5</f>
        <v>England</v>
      </c>
      <c r="GM28" s="643"/>
      <c r="GN28" s="643"/>
      <c r="GO28" s="615"/>
      <c r="GP28" s="606" t="str">
        <f t="shared" si="303"/>
        <v/>
      </c>
      <c r="GQ28" s="606" t="str">
        <f>IF((GP28&lt;&gt;""),IF(OR($F28&lt;&gt;$G28,PrSettings!$M$4="●"),(($F28-$G28)=(GM28-GN28))*1,0),"")</f>
        <v/>
      </c>
      <c r="GR28" s="606" t="str">
        <f t="shared" si="304"/>
        <v/>
      </c>
      <c r="GS28" s="606" t="str">
        <f>IF(GP28&lt;&gt;"",IF(ABS($F28-$G28)&gt;=PrSettings!$M$7,(ABS($F28-$G28-GM28+GN28)&lt;=1)*1,IF(AND(GP28,$F28=$G28,$F28&gt;=PrSettings!$M$6),(ABS(GM28-$F28)&lt;=1)*1,IF(AND(GP28,$F28+$G28&gt;=PrSettings!$M$8),(ABS(GM28-$F28)+ABS(GN28-$G28)&lt;=1)*1,""))),"")</f>
        <v/>
      </c>
      <c r="GT28" s="618"/>
      <c r="GV28" s="605">
        <f t="shared" si="15"/>
        <v>7</v>
      </c>
      <c r="GW28" s="646" t="str">
        <f>GrpD!$B$5</f>
        <v>Frankreich</v>
      </c>
      <c r="GX28" s="606">
        <f t="shared" si="305"/>
        <v>3</v>
      </c>
      <c r="GY28" s="646" t="str">
        <f>GrpD!$D$5</f>
        <v>England</v>
      </c>
      <c r="GZ28" s="643"/>
      <c r="HA28" s="643"/>
      <c r="HB28" s="615"/>
      <c r="HC28" s="606" t="str">
        <f t="shared" si="306"/>
        <v/>
      </c>
      <c r="HD28" s="606" t="str">
        <f>IF((HC28&lt;&gt;""),IF(OR($F28&lt;&gt;$G28,PrSettings!$M$4="●"),(($F28-$G28)=(GZ28-HA28))*1,0),"")</f>
        <v/>
      </c>
      <c r="HE28" s="606" t="str">
        <f t="shared" si="307"/>
        <v/>
      </c>
      <c r="HF28" s="606" t="str">
        <f>IF(HC28&lt;&gt;"",IF(ABS($F28-$G28)&gt;=PrSettings!$M$7,(ABS($F28-$G28-GZ28+HA28)&lt;=1)*1,IF(AND(HC28,$F28=$G28,$F28&gt;=PrSettings!$M$6),(ABS(GZ28-$F28)&lt;=1)*1,IF(AND(HC28,$F28+$G28&gt;=PrSettings!$M$8),(ABS(GZ28-$F28)+ABS(HA28-$G28)&lt;=1)*1,""))),"")</f>
        <v/>
      </c>
      <c r="HG28" s="618"/>
      <c r="HI28" s="605">
        <f t="shared" si="16"/>
        <v>7</v>
      </c>
      <c r="HJ28" s="646" t="str">
        <f>GrpD!$B$5</f>
        <v>Frankreich</v>
      </c>
      <c r="HK28" s="606">
        <f t="shared" si="308"/>
        <v>3</v>
      </c>
      <c r="HL28" s="646" t="str">
        <f>GrpD!$D$5</f>
        <v>England</v>
      </c>
      <c r="HM28" s="643"/>
      <c r="HN28" s="643"/>
      <c r="HO28" s="615"/>
      <c r="HP28" s="606" t="str">
        <f t="shared" si="309"/>
        <v/>
      </c>
      <c r="HQ28" s="606" t="str">
        <f>IF((HP28&lt;&gt;""),IF(OR($F28&lt;&gt;$G28,PrSettings!$M$4="●"),(($F28-$G28)=(HM28-HN28))*1,0),"")</f>
        <v/>
      </c>
      <c r="HR28" s="606" t="str">
        <f t="shared" si="310"/>
        <v/>
      </c>
      <c r="HS28" s="606" t="str">
        <f>IF(HP28&lt;&gt;"",IF(ABS($F28-$G28)&gt;=PrSettings!$M$7,(ABS($F28-$G28-HM28+HN28)&lt;=1)*1,IF(AND(HP28,$F28=$G28,$F28&gt;=PrSettings!$M$6),(ABS(HM28-$F28)&lt;=1)*1,IF(AND(HP28,$F28+$G28&gt;=PrSettings!$M$8),(ABS(HM28-$F28)+ABS(HN28-$G28)&lt;=1)*1,""))),"")</f>
        <v/>
      </c>
      <c r="HT28" s="618"/>
      <c r="HV28" s="605">
        <f t="shared" si="17"/>
        <v>7</v>
      </c>
      <c r="HW28" s="646" t="str">
        <f>GrpD!$B$5</f>
        <v>Frankreich</v>
      </c>
      <c r="HX28" s="606">
        <f t="shared" si="311"/>
        <v>3</v>
      </c>
      <c r="HY28" s="646" t="str">
        <f>GrpD!$D$5</f>
        <v>England</v>
      </c>
      <c r="HZ28" s="643"/>
      <c r="IA28" s="643"/>
      <c r="IB28" s="615"/>
      <c r="IC28" s="606" t="str">
        <f t="shared" si="312"/>
        <v/>
      </c>
      <c r="ID28" s="606" t="str">
        <f>IF((IC28&lt;&gt;""),IF(OR($F28&lt;&gt;$G28,PrSettings!$M$4="●"),(($F28-$G28)=(HZ28-IA28))*1,0),"")</f>
        <v/>
      </c>
      <c r="IE28" s="606" t="str">
        <f t="shared" si="313"/>
        <v/>
      </c>
      <c r="IF28" s="606" t="str">
        <f>IF(IC28&lt;&gt;"",IF(ABS($F28-$G28)&gt;=PrSettings!$M$7,(ABS($F28-$G28-HZ28+IA28)&lt;=1)*1,IF(AND(IC28,$F28=$G28,$F28&gt;=PrSettings!$M$6),(ABS(HZ28-$F28)&lt;=1)*1,IF(AND(IC28,$F28+$G28&gt;=PrSettings!$M$8),(ABS(HZ28-$F28)+ABS(IA28-$G28)&lt;=1)*1,""))),"")</f>
        <v/>
      </c>
      <c r="IG28" s="618"/>
      <c r="II28" s="605">
        <f t="shared" si="18"/>
        <v>7</v>
      </c>
      <c r="IJ28" s="646" t="str">
        <f>GrpD!$B$5</f>
        <v>Frankreich</v>
      </c>
      <c r="IK28" s="606">
        <f t="shared" si="314"/>
        <v>3</v>
      </c>
      <c r="IL28" s="646" t="str">
        <f>GrpD!$D$5</f>
        <v>England</v>
      </c>
      <c r="IM28" s="643"/>
      <c r="IN28" s="643"/>
      <c r="IO28" s="615"/>
      <c r="IP28" s="606" t="str">
        <f t="shared" si="315"/>
        <v/>
      </c>
      <c r="IQ28" s="606" t="str">
        <f>IF((IP28&lt;&gt;""),IF(OR($F28&lt;&gt;$G28,PrSettings!$M$4="●"),(($F28-$G28)=(IM28-IN28))*1,0),"")</f>
        <v/>
      </c>
      <c r="IR28" s="606" t="str">
        <f t="shared" si="316"/>
        <v/>
      </c>
      <c r="IS28" s="606" t="str">
        <f>IF(IP28&lt;&gt;"",IF(ABS($F28-$G28)&gt;=PrSettings!$M$7,(ABS($F28-$G28-IM28+IN28)&lt;=1)*1,IF(AND(IP28,$F28=$G28,$F28&gt;=PrSettings!$M$6),(ABS(IM28-$F28)&lt;=1)*1,IF(AND(IP28,$F28+$G28&gt;=PrSettings!$M$8),(ABS(IM28-$F28)+ABS(IN28-$G28)&lt;=1)*1,""))),"")</f>
        <v/>
      </c>
      <c r="IT28" s="618"/>
      <c r="IV28" s="605">
        <f t="shared" si="19"/>
        <v>7</v>
      </c>
      <c r="IW28" s="646" t="str">
        <f>GrpD!$B$5</f>
        <v>Frankreich</v>
      </c>
      <c r="IX28" s="606">
        <f t="shared" si="317"/>
        <v>3</v>
      </c>
      <c r="IY28" s="646" t="str">
        <f>GrpD!$D$5</f>
        <v>England</v>
      </c>
      <c r="IZ28" s="643"/>
      <c r="JA28" s="643"/>
      <c r="JB28" s="615"/>
      <c r="JC28" s="606" t="str">
        <f t="shared" si="318"/>
        <v/>
      </c>
      <c r="JD28" s="606" t="str">
        <f>IF((JC28&lt;&gt;""),IF(OR($F28&lt;&gt;$G28,PrSettings!$M$4="●"),(($F28-$G28)=(IZ28-JA28))*1,0),"")</f>
        <v/>
      </c>
      <c r="JE28" s="606" t="str">
        <f t="shared" si="319"/>
        <v/>
      </c>
      <c r="JF28" s="606" t="str">
        <f>IF(JC28&lt;&gt;"",IF(ABS($F28-$G28)&gt;=PrSettings!$M$7,(ABS($F28-$G28-IZ28+JA28)&lt;=1)*1,IF(AND(JC28,$F28=$G28,$F28&gt;=PrSettings!$M$6),(ABS(IZ28-$F28)&lt;=1)*1,IF(AND(JC28,$F28+$G28&gt;=PrSettings!$M$8),(ABS(IZ28-$F28)+ABS(JA28-$G28)&lt;=1)*1,""))),"")</f>
        <v/>
      </c>
      <c r="JG28" s="618"/>
      <c r="JI28" s="605">
        <f t="shared" si="20"/>
        <v>7</v>
      </c>
      <c r="JJ28" s="646" t="str">
        <f>GrpD!$B$5</f>
        <v>Frankreich</v>
      </c>
      <c r="JK28" s="606">
        <f t="shared" si="320"/>
        <v>3</v>
      </c>
      <c r="JL28" s="646" t="str">
        <f>GrpD!$D$5</f>
        <v>England</v>
      </c>
      <c r="JM28" s="643"/>
      <c r="JN28" s="643"/>
      <c r="JO28" s="615"/>
      <c r="JP28" s="606" t="str">
        <f t="shared" si="321"/>
        <v/>
      </c>
      <c r="JQ28" s="606" t="str">
        <f>IF((JP28&lt;&gt;""),IF(OR($F28&lt;&gt;$G28,PrSettings!$M$4="●"),(($F28-$G28)=(JM28-JN28))*1,0),"")</f>
        <v/>
      </c>
      <c r="JR28" s="606" t="str">
        <f t="shared" si="322"/>
        <v/>
      </c>
      <c r="JS28" s="606" t="str">
        <f>IF(JP28&lt;&gt;"",IF(ABS($F28-$G28)&gt;=PrSettings!$M$7,(ABS($F28-$G28-JM28+JN28)&lt;=1)*1,IF(AND(JP28,$F28=$G28,$F28&gt;=PrSettings!$M$6),(ABS(JM28-$F28)&lt;=1)*1,IF(AND(JP28,$F28+$G28&gt;=PrSettings!$M$8),(ABS(JM28-$F28)+ABS(JN28-$G28)&lt;=1)*1,""))),"")</f>
        <v/>
      </c>
      <c r="JT28" s="618"/>
      <c r="JV28" s="605">
        <f t="shared" si="21"/>
        <v>7</v>
      </c>
      <c r="JW28" s="646" t="str">
        <f>GrpD!$B$5</f>
        <v>Frankreich</v>
      </c>
      <c r="JX28" s="606">
        <f t="shared" si="323"/>
        <v>3</v>
      </c>
      <c r="JY28" s="646" t="str">
        <f>GrpD!$D$5</f>
        <v>England</v>
      </c>
      <c r="JZ28" s="643"/>
      <c r="KA28" s="643"/>
      <c r="KB28" s="615"/>
      <c r="KC28" s="606" t="str">
        <f t="shared" si="324"/>
        <v/>
      </c>
      <c r="KD28" s="606" t="str">
        <f>IF((KC28&lt;&gt;""),IF(OR($F28&lt;&gt;$G28,PrSettings!$M$4="●"),(($F28-$G28)=(JZ28-KA28))*1,0),"")</f>
        <v/>
      </c>
      <c r="KE28" s="606" t="str">
        <f t="shared" si="325"/>
        <v/>
      </c>
      <c r="KF28" s="606" t="str">
        <f>IF(KC28&lt;&gt;"",IF(ABS($F28-$G28)&gt;=PrSettings!$M$7,(ABS($F28-$G28-JZ28+KA28)&lt;=1)*1,IF(AND(KC28,$F28=$G28,$F28&gt;=PrSettings!$M$6),(ABS(JZ28-$F28)&lt;=1)*1,IF(AND(KC28,$F28+$G28&gt;=PrSettings!$M$8),(ABS(JZ28-$F28)+ABS(KA28-$G28)&lt;=1)*1,""))),"")</f>
        <v/>
      </c>
      <c r="KG28" s="618"/>
      <c r="KI28" s="605">
        <f t="shared" si="22"/>
        <v>7</v>
      </c>
      <c r="KJ28" s="646" t="str">
        <f>GrpD!$B$5</f>
        <v>Frankreich</v>
      </c>
      <c r="KK28" s="606">
        <f t="shared" si="326"/>
        <v>3</v>
      </c>
      <c r="KL28" s="646" t="str">
        <f>GrpD!$D$5</f>
        <v>England</v>
      </c>
      <c r="KM28" s="643"/>
      <c r="KN28" s="643"/>
      <c r="KO28" s="615"/>
      <c r="KP28" s="606" t="str">
        <f t="shared" si="327"/>
        <v/>
      </c>
      <c r="KQ28" s="606" t="str">
        <f>IF((KP28&lt;&gt;""),IF(OR($F28&lt;&gt;$G28,PrSettings!$M$4="●"),(($F28-$G28)=(KM28-KN28))*1,0),"")</f>
        <v/>
      </c>
      <c r="KR28" s="606" t="str">
        <f t="shared" si="328"/>
        <v/>
      </c>
      <c r="KS28" s="606" t="str">
        <f>IF(KP28&lt;&gt;"",IF(ABS($F28-$G28)&gt;=PrSettings!$M$7,(ABS($F28-$G28-KM28+KN28)&lt;=1)*1,IF(AND(KP28,$F28=$G28,$F28&gt;=PrSettings!$M$6),(ABS(KM28-$F28)&lt;=1)*1,IF(AND(KP28,$F28+$G28&gt;=PrSettings!$M$8),(ABS(KM28-$F28)+ABS(KN28-$G28)&lt;=1)*1,""))),"")</f>
        <v/>
      </c>
      <c r="KT28" s="618"/>
      <c r="KV28" s="605">
        <f t="shared" si="23"/>
        <v>7</v>
      </c>
      <c r="KW28" s="646" t="str">
        <f>GrpD!$B$5</f>
        <v>Frankreich</v>
      </c>
      <c r="KX28" s="606">
        <f t="shared" si="329"/>
        <v>3</v>
      </c>
      <c r="KY28" s="646" t="str">
        <f>GrpD!$D$5</f>
        <v>England</v>
      </c>
      <c r="KZ28" s="643"/>
      <c r="LA28" s="643"/>
      <c r="LB28" s="615"/>
      <c r="LC28" s="606" t="str">
        <f t="shared" si="330"/>
        <v/>
      </c>
      <c r="LD28" s="606" t="str">
        <f>IF((LC28&lt;&gt;""),IF(OR($F28&lt;&gt;$G28,PrSettings!$M$4="●"),(($F28-$G28)=(KZ28-LA28))*1,0),"")</f>
        <v/>
      </c>
      <c r="LE28" s="606" t="str">
        <f t="shared" si="331"/>
        <v/>
      </c>
      <c r="LF28" s="606" t="str">
        <f>IF(LC28&lt;&gt;"",IF(ABS($F28-$G28)&gt;=PrSettings!$M$7,(ABS($F28-$G28-KZ28+LA28)&lt;=1)*1,IF(AND(LC28,$F28=$G28,$F28&gt;=PrSettings!$M$6),(ABS(KZ28-$F28)&lt;=1)*1,IF(AND(LC28,$F28+$G28&gt;=PrSettings!$M$8),(ABS(KZ28-$F28)+ABS(LA28-$G28)&lt;=1)*1,""))),"")</f>
        <v/>
      </c>
      <c r="LG28" s="618"/>
      <c r="LI28" s="605">
        <f t="shared" si="24"/>
        <v>7</v>
      </c>
      <c r="LJ28" s="646" t="str">
        <f>GrpD!$B$5</f>
        <v>Frankreich</v>
      </c>
      <c r="LK28" s="606">
        <f t="shared" si="332"/>
        <v>3</v>
      </c>
      <c r="LL28" s="646" t="str">
        <f>GrpD!$D$5</f>
        <v>England</v>
      </c>
      <c r="LM28" s="643"/>
      <c r="LN28" s="643"/>
      <c r="LO28" s="615"/>
      <c r="LP28" s="606" t="str">
        <f t="shared" si="333"/>
        <v/>
      </c>
      <c r="LQ28" s="606" t="str">
        <f>IF((LP28&lt;&gt;""),IF(OR($F28&lt;&gt;$G28,PrSettings!$M$4="●"),(($F28-$G28)=(LM28-LN28))*1,0),"")</f>
        <v/>
      </c>
      <c r="LR28" s="606" t="str">
        <f t="shared" si="334"/>
        <v/>
      </c>
      <c r="LS28" s="606" t="str">
        <f>IF(LP28&lt;&gt;"",IF(ABS($F28-$G28)&gt;=PrSettings!$M$7,(ABS($F28-$G28-LM28+LN28)&lt;=1)*1,IF(AND(LP28,$F28=$G28,$F28&gt;=PrSettings!$M$6),(ABS(LM28-$F28)&lt;=1)*1,IF(AND(LP28,$F28+$G28&gt;=PrSettings!$M$8),(ABS(LM28-$F28)+ABS(LN28-$G28)&lt;=1)*1,""))),"")</f>
        <v/>
      </c>
      <c r="LT28" s="618"/>
      <c r="LV28" s="605">
        <f t="shared" si="25"/>
        <v>7</v>
      </c>
      <c r="LW28" s="646" t="str">
        <f>GrpD!$B$5</f>
        <v>Frankreich</v>
      </c>
      <c r="LX28" s="606">
        <f t="shared" si="335"/>
        <v>3</v>
      </c>
      <c r="LY28" s="646" t="str">
        <f>GrpD!$D$5</f>
        <v>England</v>
      </c>
      <c r="LZ28" s="643"/>
      <c r="MA28" s="643"/>
      <c r="MB28" s="615"/>
      <c r="MC28" s="606" t="str">
        <f t="shared" si="336"/>
        <v/>
      </c>
      <c r="MD28" s="606" t="str">
        <f>IF((MC28&lt;&gt;""),IF(OR($F28&lt;&gt;$G28,PrSettings!$M$4="●"),(($F28-$G28)=(LZ28-MA28))*1,0),"")</f>
        <v/>
      </c>
      <c r="ME28" s="606" t="str">
        <f t="shared" si="337"/>
        <v/>
      </c>
      <c r="MF28" s="606" t="str">
        <f>IF(MC28&lt;&gt;"",IF(ABS($F28-$G28)&gt;=PrSettings!$M$7,(ABS($F28-$G28-LZ28+MA28)&lt;=1)*1,IF(AND(MC28,$F28=$G28,$F28&gt;=PrSettings!$M$6),(ABS(LZ28-$F28)&lt;=1)*1,IF(AND(MC28,$F28+$G28&gt;=PrSettings!$M$8),(ABS(LZ28-$F28)+ABS(MA28-$G28)&lt;=1)*1,""))),"")</f>
        <v/>
      </c>
      <c r="MG28" s="618"/>
    </row>
    <row r="29" spans="2:345" x14ac:dyDescent="0.25">
      <c r="B29" s="605">
        <f>INDEX(Groups!$C$7:$C$25,MATCH(C29,Groups!$D$7:$D$25,0))</f>
        <v>3</v>
      </c>
      <c r="C29" s="646" t="str">
        <f>GrpD!$B$6</f>
        <v>England</v>
      </c>
      <c r="D29" s="606">
        <f>INDEX(Groups!$C$7:$C$25,MATCH(E29,Groups!$D$7:$D$25,0))</f>
        <v>11</v>
      </c>
      <c r="E29" s="646" t="str">
        <f>GrpD!$D$6</f>
        <v>Niederlande</v>
      </c>
      <c r="F29" s="649">
        <f>GrpD!$E$6</f>
        <v>4</v>
      </c>
      <c r="G29" s="650">
        <f>GrpD!$G$6</f>
        <v>0</v>
      </c>
      <c r="I29" s="605">
        <f t="shared" si="0"/>
        <v>3</v>
      </c>
      <c r="J29" s="646" t="str">
        <f>GrpD!$B$6</f>
        <v>England</v>
      </c>
      <c r="K29" s="606">
        <f t="shared" si="260"/>
        <v>11</v>
      </c>
      <c r="L29" s="646" t="str">
        <f>GrpD!$D$6</f>
        <v>Niederlande</v>
      </c>
      <c r="M29" s="643"/>
      <c r="N29" s="643"/>
      <c r="O29" s="615"/>
      <c r="P29" s="606" t="str">
        <f t="shared" si="261"/>
        <v/>
      </c>
      <c r="Q29" s="606" t="str">
        <f>IF((P29&lt;&gt;""),IF(OR($F29&lt;&gt;$G29,PrSettings!$M$4="●"),(($F29-$G29)=(M29-N29))*1,0),"")</f>
        <v/>
      </c>
      <c r="R29" s="606" t="str">
        <f t="shared" si="262"/>
        <v/>
      </c>
      <c r="S29" s="606" t="str">
        <f>IF(P29&lt;&gt;"",IF(ABS($F29-$G29)&gt;=PrSettings!$M$7,(ABS($F29-$G29-M29+N29)&lt;=1)*1,IF(AND(P29,$F29=$G29,$F29&gt;=PrSettings!$M$6),(ABS(M29-$F29)&lt;=1)*1,IF(AND(P29,$F29+$G29&gt;=PrSettings!$M$8),(ABS(M29-$F29)+ABS(N29-$G29)&lt;=1)*1,""))),"")</f>
        <v/>
      </c>
      <c r="T29" s="618"/>
      <c r="V29" s="605">
        <f t="shared" si="1"/>
        <v>3</v>
      </c>
      <c r="W29" s="646" t="str">
        <f>GrpD!$B$6</f>
        <v>England</v>
      </c>
      <c r="X29" s="606">
        <f t="shared" si="263"/>
        <v>11</v>
      </c>
      <c r="Y29" s="646" t="str">
        <f>GrpD!$D$6</f>
        <v>Niederlande</v>
      </c>
      <c r="Z29" s="643"/>
      <c r="AA29" s="643"/>
      <c r="AB29" s="615"/>
      <c r="AC29" s="606" t="str">
        <f t="shared" si="264"/>
        <v/>
      </c>
      <c r="AD29" s="606" t="str">
        <f>IF((AC29&lt;&gt;""),IF(OR($F29&lt;&gt;$G29,PrSettings!$M$4="●"),(($F29-$G29)=(Z29-AA29))*1,0),"")</f>
        <v/>
      </c>
      <c r="AE29" s="606" t="str">
        <f t="shared" si="265"/>
        <v/>
      </c>
      <c r="AF29" s="606" t="str">
        <f>IF(AC29&lt;&gt;"",IF(ABS($F29-$G29)&gt;=PrSettings!$M$7,(ABS($F29-$G29-Z29+AA29)&lt;=1)*1,IF(AND(AC29,$F29=$G29,$F29&gt;=PrSettings!$M$6),(ABS(Z29-$F29)&lt;=1)*1,IF(AND(AC29,$F29+$G29&gt;=PrSettings!$M$8),(ABS(Z29-$F29)+ABS(AA29-$G29)&lt;=1)*1,""))),"")</f>
        <v/>
      </c>
      <c r="AG29" s="618"/>
      <c r="AI29" s="605">
        <f t="shared" si="2"/>
        <v>3</v>
      </c>
      <c r="AJ29" s="646" t="str">
        <f>GrpD!$B$6</f>
        <v>England</v>
      </c>
      <c r="AK29" s="606">
        <f t="shared" si="266"/>
        <v>11</v>
      </c>
      <c r="AL29" s="646" t="str">
        <f>GrpD!$D$6</f>
        <v>Niederlande</v>
      </c>
      <c r="AM29" s="643"/>
      <c r="AN29" s="643"/>
      <c r="AO29" s="615"/>
      <c r="AP29" s="606" t="str">
        <f t="shared" si="267"/>
        <v/>
      </c>
      <c r="AQ29" s="606" t="str">
        <f>IF((AP29&lt;&gt;""),IF(OR($F29&lt;&gt;$G29,PrSettings!$M$4="●"),(($F29-$G29)=(AM29-AN29))*1,0),"")</f>
        <v/>
      </c>
      <c r="AR29" s="606" t="str">
        <f t="shared" si="268"/>
        <v/>
      </c>
      <c r="AS29" s="606" t="str">
        <f>IF(AP29&lt;&gt;"",IF(ABS($F29-$G29)&gt;=PrSettings!$M$7,(ABS($F29-$G29-AM29+AN29)&lt;=1)*1,IF(AND(AP29,$F29=$G29,$F29&gt;=PrSettings!$M$6),(ABS(AM29-$F29)&lt;=1)*1,IF(AND(AP29,$F29+$G29&gt;=PrSettings!$M$8),(ABS(AM29-$F29)+ABS(AN29-$G29)&lt;=1)*1,""))),"")</f>
        <v/>
      </c>
      <c r="AT29" s="618"/>
      <c r="AV29" s="605">
        <f t="shared" si="3"/>
        <v>3</v>
      </c>
      <c r="AW29" s="646" t="str">
        <f>GrpD!$B$6</f>
        <v>England</v>
      </c>
      <c r="AX29" s="606">
        <f t="shared" si="269"/>
        <v>11</v>
      </c>
      <c r="AY29" s="646" t="str">
        <f>GrpD!$D$6</f>
        <v>Niederlande</v>
      </c>
      <c r="AZ29" s="643"/>
      <c r="BA29" s="643"/>
      <c r="BB29" s="615"/>
      <c r="BC29" s="606" t="str">
        <f t="shared" si="270"/>
        <v/>
      </c>
      <c r="BD29" s="606" t="str">
        <f>IF((BC29&lt;&gt;""),IF(OR($F29&lt;&gt;$G29,PrSettings!$M$4="●"),(($F29-$G29)=(AZ29-BA29))*1,0),"")</f>
        <v/>
      </c>
      <c r="BE29" s="606" t="str">
        <f t="shared" si="271"/>
        <v/>
      </c>
      <c r="BF29" s="606" t="str">
        <f>IF(BC29&lt;&gt;"",IF(ABS($F29-$G29)&gt;=PrSettings!$M$7,(ABS($F29-$G29-AZ29+BA29)&lt;=1)*1,IF(AND(BC29,$F29=$G29,$F29&gt;=PrSettings!$M$6),(ABS(AZ29-$F29)&lt;=1)*1,IF(AND(BC29,$F29+$G29&gt;=PrSettings!$M$8),(ABS(AZ29-$F29)+ABS(BA29-$G29)&lt;=1)*1,""))),"")</f>
        <v/>
      </c>
      <c r="BG29" s="618"/>
      <c r="BI29" s="605">
        <f t="shared" si="4"/>
        <v>3</v>
      </c>
      <c r="BJ29" s="646" t="str">
        <f>GrpD!$B$6</f>
        <v>England</v>
      </c>
      <c r="BK29" s="606">
        <f t="shared" si="272"/>
        <v>11</v>
      </c>
      <c r="BL29" s="646" t="str">
        <f>GrpD!$D$6</f>
        <v>Niederlande</v>
      </c>
      <c r="BM29" s="643"/>
      <c r="BN29" s="643"/>
      <c r="BO29" s="615"/>
      <c r="BP29" s="606" t="str">
        <f t="shared" si="273"/>
        <v/>
      </c>
      <c r="BQ29" s="606" t="str">
        <f>IF((BP29&lt;&gt;""),IF(OR($F29&lt;&gt;$G29,PrSettings!$M$4="●"),(($F29-$G29)=(BM29-BN29))*1,0),"")</f>
        <v/>
      </c>
      <c r="BR29" s="606" t="str">
        <f t="shared" si="274"/>
        <v/>
      </c>
      <c r="BS29" s="606" t="str">
        <f>IF(BP29&lt;&gt;"",IF(ABS($F29-$G29)&gt;=PrSettings!$M$7,(ABS($F29-$G29-BM29+BN29)&lt;=1)*1,IF(AND(BP29,$F29=$G29,$F29&gt;=PrSettings!$M$6),(ABS(BM29-$F29)&lt;=1)*1,IF(AND(BP29,$F29+$G29&gt;=PrSettings!$M$8),(ABS(BM29-$F29)+ABS(BN29-$G29)&lt;=1)*1,""))),"")</f>
        <v/>
      </c>
      <c r="BT29" s="618"/>
      <c r="BV29" s="605">
        <f t="shared" si="5"/>
        <v>3</v>
      </c>
      <c r="BW29" s="646" t="str">
        <f>GrpD!$B$6</f>
        <v>England</v>
      </c>
      <c r="BX29" s="606">
        <f t="shared" si="275"/>
        <v>11</v>
      </c>
      <c r="BY29" s="646" t="str">
        <f>GrpD!$D$6</f>
        <v>Niederlande</v>
      </c>
      <c r="BZ29" s="643"/>
      <c r="CA29" s="643"/>
      <c r="CB29" s="615"/>
      <c r="CC29" s="606" t="str">
        <f t="shared" si="276"/>
        <v/>
      </c>
      <c r="CD29" s="606" t="str">
        <f>IF((CC29&lt;&gt;""),IF(OR($F29&lt;&gt;$G29,PrSettings!$M$4="●"),(($F29-$G29)=(BZ29-CA29))*1,0),"")</f>
        <v/>
      </c>
      <c r="CE29" s="606" t="str">
        <f t="shared" si="277"/>
        <v/>
      </c>
      <c r="CF29" s="606" t="str">
        <f>IF(CC29&lt;&gt;"",IF(ABS($F29-$G29)&gt;=PrSettings!$M$7,(ABS($F29-$G29-BZ29+CA29)&lt;=1)*1,IF(AND(CC29,$F29=$G29,$F29&gt;=PrSettings!$M$6),(ABS(BZ29-$F29)&lt;=1)*1,IF(AND(CC29,$F29+$G29&gt;=PrSettings!$M$8),(ABS(BZ29-$F29)+ABS(CA29-$G29)&lt;=1)*1,""))),"")</f>
        <v/>
      </c>
      <c r="CG29" s="618"/>
      <c r="CI29" s="605">
        <f t="shared" si="6"/>
        <v>3</v>
      </c>
      <c r="CJ29" s="646" t="str">
        <f>GrpD!$B$6</f>
        <v>England</v>
      </c>
      <c r="CK29" s="606">
        <f t="shared" si="278"/>
        <v>11</v>
      </c>
      <c r="CL29" s="646" t="str">
        <f>GrpD!$D$6</f>
        <v>Niederlande</v>
      </c>
      <c r="CM29" s="643"/>
      <c r="CN29" s="643"/>
      <c r="CO29" s="615"/>
      <c r="CP29" s="606" t="str">
        <f t="shared" si="279"/>
        <v/>
      </c>
      <c r="CQ29" s="606" t="str">
        <f>IF((CP29&lt;&gt;""),IF(OR($F29&lt;&gt;$G29,PrSettings!$M$4="●"),(($F29-$G29)=(CM29-CN29))*1,0),"")</f>
        <v/>
      </c>
      <c r="CR29" s="606" t="str">
        <f t="shared" si="280"/>
        <v/>
      </c>
      <c r="CS29" s="606" t="str">
        <f>IF(CP29&lt;&gt;"",IF(ABS($F29-$G29)&gt;=PrSettings!$M$7,(ABS($F29-$G29-CM29+CN29)&lt;=1)*1,IF(AND(CP29,$F29=$G29,$F29&gt;=PrSettings!$M$6),(ABS(CM29-$F29)&lt;=1)*1,IF(AND(CP29,$F29+$G29&gt;=PrSettings!$M$8),(ABS(CM29-$F29)+ABS(CN29-$G29)&lt;=1)*1,""))),"")</f>
        <v/>
      </c>
      <c r="CT29" s="618"/>
      <c r="CV29" s="605">
        <f t="shared" si="7"/>
        <v>3</v>
      </c>
      <c r="CW29" s="646" t="str">
        <f>GrpD!$B$6</f>
        <v>England</v>
      </c>
      <c r="CX29" s="606">
        <f t="shared" si="281"/>
        <v>11</v>
      </c>
      <c r="CY29" s="646" t="str">
        <f>GrpD!$D$6</f>
        <v>Niederlande</v>
      </c>
      <c r="CZ29" s="643"/>
      <c r="DA29" s="643"/>
      <c r="DB29" s="615"/>
      <c r="DC29" s="606" t="str">
        <f t="shared" si="282"/>
        <v/>
      </c>
      <c r="DD29" s="606" t="str">
        <f>IF((DC29&lt;&gt;""),IF(OR($F29&lt;&gt;$G29,PrSettings!$M$4="●"),(($F29-$G29)=(CZ29-DA29))*1,0),"")</f>
        <v/>
      </c>
      <c r="DE29" s="606" t="str">
        <f t="shared" si="283"/>
        <v/>
      </c>
      <c r="DF29" s="606" t="str">
        <f>IF(DC29&lt;&gt;"",IF(ABS($F29-$G29)&gt;=PrSettings!$M$7,(ABS($F29-$G29-CZ29+DA29)&lt;=1)*1,IF(AND(DC29,$F29=$G29,$F29&gt;=PrSettings!$M$6),(ABS(CZ29-$F29)&lt;=1)*1,IF(AND(DC29,$F29+$G29&gt;=PrSettings!$M$8),(ABS(CZ29-$F29)+ABS(DA29-$G29)&lt;=1)*1,""))),"")</f>
        <v/>
      </c>
      <c r="DG29" s="618"/>
      <c r="DI29" s="605">
        <f t="shared" si="8"/>
        <v>3</v>
      </c>
      <c r="DJ29" s="646" t="str">
        <f>GrpD!$B$6</f>
        <v>England</v>
      </c>
      <c r="DK29" s="606">
        <f t="shared" si="284"/>
        <v>11</v>
      </c>
      <c r="DL29" s="646" t="str">
        <f>GrpD!$D$6</f>
        <v>Niederlande</v>
      </c>
      <c r="DM29" s="643"/>
      <c r="DN29" s="643"/>
      <c r="DO29" s="615"/>
      <c r="DP29" s="606" t="str">
        <f t="shared" si="285"/>
        <v/>
      </c>
      <c r="DQ29" s="606" t="str">
        <f>IF((DP29&lt;&gt;""),IF(OR($F29&lt;&gt;$G29,PrSettings!$M$4="●"),(($F29-$G29)=(DM29-DN29))*1,0),"")</f>
        <v/>
      </c>
      <c r="DR29" s="606" t="str">
        <f t="shared" si="286"/>
        <v/>
      </c>
      <c r="DS29" s="606" t="str">
        <f>IF(DP29&lt;&gt;"",IF(ABS($F29-$G29)&gt;=PrSettings!$M$7,(ABS($F29-$G29-DM29+DN29)&lt;=1)*1,IF(AND(DP29,$F29=$G29,$F29&gt;=PrSettings!$M$6),(ABS(DM29-$F29)&lt;=1)*1,IF(AND(DP29,$F29+$G29&gt;=PrSettings!$M$8),(ABS(DM29-$F29)+ABS(DN29-$G29)&lt;=1)*1,""))),"")</f>
        <v/>
      </c>
      <c r="DT29" s="618"/>
      <c r="DV29" s="605">
        <f t="shared" si="9"/>
        <v>3</v>
      </c>
      <c r="DW29" s="646" t="str">
        <f>GrpD!$B$6</f>
        <v>England</v>
      </c>
      <c r="DX29" s="606">
        <f t="shared" si="287"/>
        <v>11</v>
      </c>
      <c r="DY29" s="646" t="str">
        <f>GrpD!$D$6</f>
        <v>Niederlande</v>
      </c>
      <c r="DZ29" s="643"/>
      <c r="EA29" s="643"/>
      <c r="EB29" s="615"/>
      <c r="EC29" s="606" t="str">
        <f t="shared" si="288"/>
        <v/>
      </c>
      <c r="ED29" s="606" t="str">
        <f>IF((EC29&lt;&gt;""),IF(OR($F29&lt;&gt;$G29,PrSettings!$M$4="●"),(($F29-$G29)=(DZ29-EA29))*1,0),"")</f>
        <v/>
      </c>
      <c r="EE29" s="606" t="str">
        <f t="shared" si="289"/>
        <v/>
      </c>
      <c r="EF29" s="606" t="str">
        <f>IF(EC29&lt;&gt;"",IF(ABS($F29-$G29)&gt;=PrSettings!$M$7,(ABS($F29-$G29-DZ29+EA29)&lt;=1)*1,IF(AND(EC29,$F29=$G29,$F29&gt;=PrSettings!$M$6),(ABS(DZ29-$F29)&lt;=1)*1,IF(AND(EC29,$F29+$G29&gt;=PrSettings!$M$8),(ABS(DZ29-$F29)+ABS(EA29-$G29)&lt;=1)*1,""))),"")</f>
        <v/>
      </c>
      <c r="EG29" s="618"/>
      <c r="EI29" s="605">
        <f t="shared" si="10"/>
        <v>3</v>
      </c>
      <c r="EJ29" s="646" t="str">
        <f>GrpD!$B$6</f>
        <v>England</v>
      </c>
      <c r="EK29" s="606">
        <f t="shared" si="290"/>
        <v>11</v>
      </c>
      <c r="EL29" s="646" t="str">
        <f>GrpD!$D$6</f>
        <v>Niederlande</v>
      </c>
      <c r="EM29" s="643"/>
      <c r="EN29" s="643"/>
      <c r="EO29" s="615"/>
      <c r="EP29" s="606" t="str">
        <f t="shared" si="291"/>
        <v/>
      </c>
      <c r="EQ29" s="606" t="str">
        <f>IF((EP29&lt;&gt;""),IF(OR($F29&lt;&gt;$G29,PrSettings!$M$4="●"),(($F29-$G29)=(EM29-EN29))*1,0),"")</f>
        <v/>
      </c>
      <c r="ER29" s="606" t="str">
        <f t="shared" si="292"/>
        <v/>
      </c>
      <c r="ES29" s="606" t="str">
        <f>IF(EP29&lt;&gt;"",IF(ABS($F29-$G29)&gt;=PrSettings!$M$7,(ABS($F29-$G29-EM29+EN29)&lt;=1)*1,IF(AND(EP29,$F29=$G29,$F29&gt;=PrSettings!$M$6),(ABS(EM29-$F29)&lt;=1)*1,IF(AND(EP29,$F29+$G29&gt;=PrSettings!$M$8),(ABS(EM29-$F29)+ABS(EN29-$G29)&lt;=1)*1,""))),"")</f>
        <v/>
      </c>
      <c r="ET29" s="618"/>
      <c r="EV29" s="605">
        <f t="shared" si="11"/>
        <v>3</v>
      </c>
      <c r="EW29" s="646" t="str">
        <f>GrpD!$B$6</f>
        <v>England</v>
      </c>
      <c r="EX29" s="606">
        <f t="shared" si="293"/>
        <v>11</v>
      </c>
      <c r="EY29" s="646" t="str">
        <f>GrpD!$D$6</f>
        <v>Niederlande</v>
      </c>
      <c r="EZ29" s="643"/>
      <c r="FA29" s="643"/>
      <c r="FB29" s="615"/>
      <c r="FC29" s="606" t="str">
        <f t="shared" si="294"/>
        <v/>
      </c>
      <c r="FD29" s="606" t="str">
        <f>IF((FC29&lt;&gt;""),IF(OR($F29&lt;&gt;$G29,PrSettings!$M$4="●"),(($F29-$G29)=(EZ29-FA29))*1,0),"")</f>
        <v/>
      </c>
      <c r="FE29" s="606" t="str">
        <f t="shared" si="295"/>
        <v/>
      </c>
      <c r="FF29" s="606" t="str">
        <f>IF(FC29&lt;&gt;"",IF(ABS($F29-$G29)&gt;=PrSettings!$M$7,(ABS($F29-$G29-EZ29+FA29)&lt;=1)*1,IF(AND(FC29,$F29=$G29,$F29&gt;=PrSettings!$M$6),(ABS(EZ29-$F29)&lt;=1)*1,IF(AND(FC29,$F29+$G29&gt;=PrSettings!$M$8),(ABS(EZ29-$F29)+ABS(FA29-$G29)&lt;=1)*1,""))),"")</f>
        <v/>
      </c>
      <c r="FG29" s="618"/>
      <c r="FI29" s="605">
        <f t="shared" si="12"/>
        <v>3</v>
      </c>
      <c r="FJ29" s="646" t="str">
        <f>GrpD!$B$6</f>
        <v>England</v>
      </c>
      <c r="FK29" s="606">
        <f t="shared" si="296"/>
        <v>11</v>
      </c>
      <c r="FL29" s="646" t="str">
        <f>GrpD!$D$6</f>
        <v>Niederlande</v>
      </c>
      <c r="FM29" s="643"/>
      <c r="FN29" s="643"/>
      <c r="FO29" s="615"/>
      <c r="FP29" s="606" t="str">
        <f t="shared" si="297"/>
        <v/>
      </c>
      <c r="FQ29" s="606" t="str">
        <f>IF((FP29&lt;&gt;""),IF(OR($F29&lt;&gt;$G29,PrSettings!$M$4="●"),(($F29-$G29)=(FM29-FN29))*1,0),"")</f>
        <v/>
      </c>
      <c r="FR29" s="606" t="str">
        <f t="shared" si="298"/>
        <v/>
      </c>
      <c r="FS29" s="606" t="str">
        <f>IF(FP29&lt;&gt;"",IF(ABS($F29-$G29)&gt;=PrSettings!$M$7,(ABS($F29-$G29-FM29+FN29)&lt;=1)*1,IF(AND(FP29,$F29=$G29,$F29&gt;=PrSettings!$M$6),(ABS(FM29-$F29)&lt;=1)*1,IF(AND(FP29,$F29+$G29&gt;=PrSettings!$M$8),(ABS(FM29-$F29)+ABS(FN29-$G29)&lt;=1)*1,""))),"")</f>
        <v/>
      </c>
      <c r="FT29" s="618"/>
      <c r="FV29" s="605">
        <f t="shared" si="13"/>
        <v>3</v>
      </c>
      <c r="FW29" s="646" t="str">
        <f>GrpD!$B$6</f>
        <v>England</v>
      </c>
      <c r="FX29" s="606">
        <f t="shared" si="299"/>
        <v>11</v>
      </c>
      <c r="FY29" s="646" t="str">
        <f>GrpD!$D$6</f>
        <v>Niederlande</v>
      </c>
      <c r="FZ29" s="643"/>
      <c r="GA29" s="643"/>
      <c r="GB29" s="615"/>
      <c r="GC29" s="606" t="str">
        <f t="shared" si="300"/>
        <v/>
      </c>
      <c r="GD29" s="606" t="str">
        <f>IF((GC29&lt;&gt;""),IF(OR($F29&lt;&gt;$G29,PrSettings!$M$4="●"),(($F29-$G29)=(FZ29-GA29))*1,0),"")</f>
        <v/>
      </c>
      <c r="GE29" s="606" t="str">
        <f t="shared" si="301"/>
        <v/>
      </c>
      <c r="GF29" s="606" t="str">
        <f>IF(GC29&lt;&gt;"",IF(ABS($F29-$G29)&gt;=PrSettings!$M$7,(ABS($F29-$G29-FZ29+GA29)&lt;=1)*1,IF(AND(GC29,$F29=$G29,$F29&gt;=PrSettings!$M$6),(ABS(FZ29-$F29)&lt;=1)*1,IF(AND(GC29,$F29+$G29&gt;=PrSettings!$M$8),(ABS(FZ29-$F29)+ABS(GA29-$G29)&lt;=1)*1,""))),"")</f>
        <v/>
      </c>
      <c r="GG29" s="618"/>
      <c r="GI29" s="605">
        <f t="shared" si="14"/>
        <v>3</v>
      </c>
      <c r="GJ29" s="646" t="str">
        <f>GrpD!$B$6</f>
        <v>England</v>
      </c>
      <c r="GK29" s="606">
        <f t="shared" si="302"/>
        <v>11</v>
      </c>
      <c r="GL29" s="646" t="str">
        <f>GrpD!$D$6</f>
        <v>Niederlande</v>
      </c>
      <c r="GM29" s="643"/>
      <c r="GN29" s="643"/>
      <c r="GO29" s="615"/>
      <c r="GP29" s="606" t="str">
        <f t="shared" si="303"/>
        <v/>
      </c>
      <c r="GQ29" s="606" t="str">
        <f>IF((GP29&lt;&gt;""),IF(OR($F29&lt;&gt;$G29,PrSettings!$M$4="●"),(($F29-$G29)=(GM29-GN29))*1,0),"")</f>
        <v/>
      </c>
      <c r="GR29" s="606" t="str">
        <f t="shared" si="304"/>
        <v/>
      </c>
      <c r="GS29" s="606" t="str">
        <f>IF(GP29&lt;&gt;"",IF(ABS($F29-$G29)&gt;=PrSettings!$M$7,(ABS($F29-$G29-GM29+GN29)&lt;=1)*1,IF(AND(GP29,$F29=$G29,$F29&gt;=PrSettings!$M$6),(ABS(GM29-$F29)&lt;=1)*1,IF(AND(GP29,$F29+$G29&gt;=PrSettings!$M$8),(ABS(GM29-$F29)+ABS(GN29-$G29)&lt;=1)*1,""))),"")</f>
        <v/>
      </c>
      <c r="GT29" s="618"/>
      <c r="GV29" s="605">
        <f t="shared" si="15"/>
        <v>3</v>
      </c>
      <c r="GW29" s="646" t="str">
        <f>GrpD!$B$6</f>
        <v>England</v>
      </c>
      <c r="GX29" s="606">
        <f t="shared" si="305"/>
        <v>11</v>
      </c>
      <c r="GY29" s="646" t="str">
        <f>GrpD!$D$6</f>
        <v>Niederlande</v>
      </c>
      <c r="GZ29" s="643"/>
      <c r="HA29" s="643"/>
      <c r="HB29" s="615"/>
      <c r="HC29" s="606" t="str">
        <f t="shared" si="306"/>
        <v/>
      </c>
      <c r="HD29" s="606" t="str">
        <f>IF((HC29&lt;&gt;""),IF(OR($F29&lt;&gt;$G29,PrSettings!$M$4="●"),(($F29-$G29)=(GZ29-HA29))*1,0),"")</f>
        <v/>
      </c>
      <c r="HE29" s="606" t="str">
        <f t="shared" si="307"/>
        <v/>
      </c>
      <c r="HF29" s="606" t="str">
        <f>IF(HC29&lt;&gt;"",IF(ABS($F29-$G29)&gt;=PrSettings!$M$7,(ABS($F29-$G29-GZ29+HA29)&lt;=1)*1,IF(AND(HC29,$F29=$G29,$F29&gt;=PrSettings!$M$6),(ABS(GZ29-$F29)&lt;=1)*1,IF(AND(HC29,$F29+$G29&gt;=PrSettings!$M$8),(ABS(GZ29-$F29)+ABS(HA29-$G29)&lt;=1)*1,""))),"")</f>
        <v/>
      </c>
      <c r="HG29" s="618"/>
      <c r="HI29" s="605">
        <f t="shared" si="16"/>
        <v>3</v>
      </c>
      <c r="HJ29" s="646" t="str">
        <f>GrpD!$B$6</f>
        <v>England</v>
      </c>
      <c r="HK29" s="606">
        <f t="shared" si="308"/>
        <v>11</v>
      </c>
      <c r="HL29" s="646" t="str">
        <f>GrpD!$D$6</f>
        <v>Niederlande</v>
      </c>
      <c r="HM29" s="643"/>
      <c r="HN29" s="643"/>
      <c r="HO29" s="615"/>
      <c r="HP29" s="606" t="str">
        <f t="shared" si="309"/>
        <v/>
      </c>
      <c r="HQ29" s="606" t="str">
        <f>IF((HP29&lt;&gt;""),IF(OR($F29&lt;&gt;$G29,PrSettings!$M$4="●"),(($F29-$G29)=(HM29-HN29))*1,0),"")</f>
        <v/>
      </c>
      <c r="HR29" s="606" t="str">
        <f t="shared" si="310"/>
        <v/>
      </c>
      <c r="HS29" s="606" t="str">
        <f>IF(HP29&lt;&gt;"",IF(ABS($F29-$G29)&gt;=PrSettings!$M$7,(ABS($F29-$G29-HM29+HN29)&lt;=1)*1,IF(AND(HP29,$F29=$G29,$F29&gt;=PrSettings!$M$6),(ABS(HM29-$F29)&lt;=1)*1,IF(AND(HP29,$F29+$G29&gt;=PrSettings!$M$8),(ABS(HM29-$F29)+ABS(HN29-$G29)&lt;=1)*1,""))),"")</f>
        <v/>
      </c>
      <c r="HT29" s="618"/>
      <c r="HV29" s="605">
        <f t="shared" si="17"/>
        <v>3</v>
      </c>
      <c r="HW29" s="646" t="str">
        <f>GrpD!$B$6</f>
        <v>England</v>
      </c>
      <c r="HX29" s="606">
        <f t="shared" si="311"/>
        <v>11</v>
      </c>
      <c r="HY29" s="646" t="str">
        <f>GrpD!$D$6</f>
        <v>Niederlande</v>
      </c>
      <c r="HZ29" s="643"/>
      <c r="IA29" s="643"/>
      <c r="IB29" s="615"/>
      <c r="IC29" s="606" t="str">
        <f t="shared" si="312"/>
        <v/>
      </c>
      <c r="ID29" s="606" t="str">
        <f>IF((IC29&lt;&gt;""),IF(OR($F29&lt;&gt;$G29,PrSettings!$M$4="●"),(($F29-$G29)=(HZ29-IA29))*1,0),"")</f>
        <v/>
      </c>
      <c r="IE29" s="606" t="str">
        <f t="shared" si="313"/>
        <v/>
      </c>
      <c r="IF29" s="606" t="str">
        <f>IF(IC29&lt;&gt;"",IF(ABS($F29-$G29)&gt;=PrSettings!$M$7,(ABS($F29-$G29-HZ29+IA29)&lt;=1)*1,IF(AND(IC29,$F29=$G29,$F29&gt;=PrSettings!$M$6),(ABS(HZ29-$F29)&lt;=1)*1,IF(AND(IC29,$F29+$G29&gt;=PrSettings!$M$8),(ABS(HZ29-$F29)+ABS(IA29-$G29)&lt;=1)*1,""))),"")</f>
        <v/>
      </c>
      <c r="IG29" s="618"/>
      <c r="II29" s="605">
        <f t="shared" si="18"/>
        <v>3</v>
      </c>
      <c r="IJ29" s="646" t="str">
        <f>GrpD!$B$6</f>
        <v>England</v>
      </c>
      <c r="IK29" s="606">
        <f t="shared" si="314"/>
        <v>11</v>
      </c>
      <c r="IL29" s="646" t="str">
        <f>GrpD!$D$6</f>
        <v>Niederlande</v>
      </c>
      <c r="IM29" s="643"/>
      <c r="IN29" s="643"/>
      <c r="IO29" s="615"/>
      <c r="IP29" s="606" t="str">
        <f t="shared" si="315"/>
        <v/>
      </c>
      <c r="IQ29" s="606" t="str">
        <f>IF((IP29&lt;&gt;""),IF(OR($F29&lt;&gt;$G29,PrSettings!$M$4="●"),(($F29-$G29)=(IM29-IN29))*1,0),"")</f>
        <v/>
      </c>
      <c r="IR29" s="606" t="str">
        <f t="shared" si="316"/>
        <v/>
      </c>
      <c r="IS29" s="606" t="str">
        <f>IF(IP29&lt;&gt;"",IF(ABS($F29-$G29)&gt;=PrSettings!$M$7,(ABS($F29-$G29-IM29+IN29)&lt;=1)*1,IF(AND(IP29,$F29=$G29,$F29&gt;=PrSettings!$M$6),(ABS(IM29-$F29)&lt;=1)*1,IF(AND(IP29,$F29+$G29&gt;=PrSettings!$M$8),(ABS(IM29-$F29)+ABS(IN29-$G29)&lt;=1)*1,""))),"")</f>
        <v/>
      </c>
      <c r="IT29" s="618"/>
      <c r="IV29" s="605">
        <f t="shared" si="19"/>
        <v>3</v>
      </c>
      <c r="IW29" s="646" t="str">
        <f>GrpD!$B$6</f>
        <v>England</v>
      </c>
      <c r="IX29" s="606">
        <f t="shared" si="317"/>
        <v>11</v>
      </c>
      <c r="IY29" s="646" t="str">
        <f>GrpD!$D$6</f>
        <v>Niederlande</v>
      </c>
      <c r="IZ29" s="643"/>
      <c r="JA29" s="643"/>
      <c r="JB29" s="615"/>
      <c r="JC29" s="606" t="str">
        <f t="shared" si="318"/>
        <v/>
      </c>
      <c r="JD29" s="606" t="str">
        <f>IF((JC29&lt;&gt;""),IF(OR($F29&lt;&gt;$G29,PrSettings!$M$4="●"),(($F29-$G29)=(IZ29-JA29))*1,0),"")</f>
        <v/>
      </c>
      <c r="JE29" s="606" t="str">
        <f t="shared" si="319"/>
        <v/>
      </c>
      <c r="JF29" s="606" t="str">
        <f>IF(JC29&lt;&gt;"",IF(ABS($F29-$G29)&gt;=PrSettings!$M$7,(ABS($F29-$G29-IZ29+JA29)&lt;=1)*1,IF(AND(JC29,$F29=$G29,$F29&gt;=PrSettings!$M$6),(ABS(IZ29-$F29)&lt;=1)*1,IF(AND(JC29,$F29+$G29&gt;=PrSettings!$M$8),(ABS(IZ29-$F29)+ABS(JA29-$G29)&lt;=1)*1,""))),"")</f>
        <v/>
      </c>
      <c r="JG29" s="618"/>
      <c r="JI29" s="605">
        <f t="shared" si="20"/>
        <v>3</v>
      </c>
      <c r="JJ29" s="646" t="str">
        <f>GrpD!$B$6</f>
        <v>England</v>
      </c>
      <c r="JK29" s="606">
        <f t="shared" si="320"/>
        <v>11</v>
      </c>
      <c r="JL29" s="646" t="str">
        <f>GrpD!$D$6</f>
        <v>Niederlande</v>
      </c>
      <c r="JM29" s="643"/>
      <c r="JN29" s="643"/>
      <c r="JO29" s="615"/>
      <c r="JP29" s="606" t="str">
        <f t="shared" si="321"/>
        <v/>
      </c>
      <c r="JQ29" s="606" t="str">
        <f>IF((JP29&lt;&gt;""),IF(OR($F29&lt;&gt;$G29,PrSettings!$M$4="●"),(($F29-$G29)=(JM29-JN29))*1,0),"")</f>
        <v/>
      </c>
      <c r="JR29" s="606" t="str">
        <f t="shared" si="322"/>
        <v/>
      </c>
      <c r="JS29" s="606" t="str">
        <f>IF(JP29&lt;&gt;"",IF(ABS($F29-$G29)&gt;=PrSettings!$M$7,(ABS($F29-$G29-JM29+JN29)&lt;=1)*1,IF(AND(JP29,$F29=$G29,$F29&gt;=PrSettings!$M$6),(ABS(JM29-$F29)&lt;=1)*1,IF(AND(JP29,$F29+$G29&gt;=PrSettings!$M$8),(ABS(JM29-$F29)+ABS(JN29-$G29)&lt;=1)*1,""))),"")</f>
        <v/>
      </c>
      <c r="JT29" s="618"/>
      <c r="JV29" s="605">
        <f t="shared" si="21"/>
        <v>3</v>
      </c>
      <c r="JW29" s="646" t="str">
        <f>GrpD!$B$6</f>
        <v>England</v>
      </c>
      <c r="JX29" s="606">
        <f t="shared" si="323"/>
        <v>11</v>
      </c>
      <c r="JY29" s="646" t="str">
        <f>GrpD!$D$6</f>
        <v>Niederlande</v>
      </c>
      <c r="JZ29" s="643"/>
      <c r="KA29" s="643"/>
      <c r="KB29" s="615"/>
      <c r="KC29" s="606" t="str">
        <f t="shared" si="324"/>
        <v/>
      </c>
      <c r="KD29" s="606" t="str">
        <f>IF((KC29&lt;&gt;""),IF(OR($F29&lt;&gt;$G29,PrSettings!$M$4="●"),(($F29-$G29)=(JZ29-KA29))*1,0),"")</f>
        <v/>
      </c>
      <c r="KE29" s="606" t="str">
        <f t="shared" si="325"/>
        <v/>
      </c>
      <c r="KF29" s="606" t="str">
        <f>IF(KC29&lt;&gt;"",IF(ABS($F29-$G29)&gt;=PrSettings!$M$7,(ABS($F29-$G29-JZ29+KA29)&lt;=1)*1,IF(AND(KC29,$F29=$G29,$F29&gt;=PrSettings!$M$6),(ABS(JZ29-$F29)&lt;=1)*1,IF(AND(KC29,$F29+$G29&gt;=PrSettings!$M$8),(ABS(JZ29-$F29)+ABS(KA29-$G29)&lt;=1)*1,""))),"")</f>
        <v/>
      </c>
      <c r="KG29" s="618"/>
      <c r="KI29" s="605">
        <f t="shared" si="22"/>
        <v>3</v>
      </c>
      <c r="KJ29" s="646" t="str">
        <f>GrpD!$B$6</f>
        <v>England</v>
      </c>
      <c r="KK29" s="606">
        <f t="shared" si="326"/>
        <v>11</v>
      </c>
      <c r="KL29" s="646" t="str">
        <f>GrpD!$D$6</f>
        <v>Niederlande</v>
      </c>
      <c r="KM29" s="643"/>
      <c r="KN29" s="643"/>
      <c r="KO29" s="615"/>
      <c r="KP29" s="606" t="str">
        <f t="shared" si="327"/>
        <v/>
      </c>
      <c r="KQ29" s="606" t="str">
        <f>IF((KP29&lt;&gt;""),IF(OR($F29&lt;&gt;$G29,PrSettings!$M$4="●"),(($F29-$G29)=(KM29-KN29))*1,0),"")</f>
        <v/>
      </c>
      <c r="KR29" s="606" t="str">
        <f t="shared" si="328"/>
        <v/>
      </c>
      <c r="KS29" s="606" t="str">
        <f>IF(KP29&lt;&gt;"",IF(ABS($F29-$G29)&gt;=PrSettings!$M$7,(ABS($F29-$G29-KM29+KN29)&lt;=1)*1,IF(AND(KP29,$F29=$G29,$F29&gt;=PrSettings!$M$6),(ABS(KM29-$F29)&lt;=1)*1,IF(AND(KP29,$F29+$G29&gt;=PrSettings!$M$8),(ABS(KM29-$F29)+ABS(KN29-$G29)&lt;=1)*1,""))),"")</f>
        <v/>
      </c>
      <c r="KT29" s="618"/>
      <c r="KV29" s="605">
        <f t="shared" si="23"/>
        <v>3</v>
      </c>
      <c r="KW29" s="646" t="str">
        <f>GrpD!$B$6</f>
        <v>England</v>
      </c>
      <c r="KX29" s="606">
        <f t="shared" si="329"/>
        <v>11</v>
      </c>
      <c r="KY29" s="646" t="str">
        <f>GrpD!$D$6</f>
        <v>Niederlande</v>
      </c>
      <c r="KZ29" s="643"/>
      <c r="LA29" s="643"/>
      <c r="LB29" s="615"/>
      <c r="LC29" s="606" t="str">
        <f t="shared" si="330"/>
        <v/>
      </c>
      <c r="LD29" s="606" t="str">
        <f>IF((LC29&lt;&gt;""),IF(OR($F29&lt;&gt;$G29,PrSettings!$M$4="●"),(($F29-$G29)=(KZ29-LA29))*1,0),"")</f>
        <v/>
      </c>
      <c r="LE29" s="606" t="str">
        <f t="shared" si="331"/>
        <v/>
      </c>
      <c r="LF29" s="606" t="str">
        <f>IF(LC29&lt;&gt;"",IF(ABS($F29-$G29)&gt;=PrSettings!$M$7,(ABS($F29-$G29-KZ29+LA29)&lt;=1)*1,IF(AND(LC29,$F29=$G29,$F29&gt;=PrSettings!$M$6),(ABS(KZ29-$F29)&lt;=1)*1,IF(AND(LC29,$F29+$G29&gt;=PrSettings!$M$8),(ABS(KZ29-$F29)+ABS(LA29-$G29)&lt;=1)*1,""))),"")</f>
        <v/>
      </c>
      <c r="LG29" s="618"/>
      <c r="LI29" s="605">
        <f t="shared" si="24"/>
        <v>3</v>
      </c>
      <c r="LJ29" s="646" t="str">
        <f>GrpD!$B$6</f>
        <v>England</v>
      </c>
      <c r="LK29" s="606">
        <f t="shared" si="332"/>
        <v>11</v>
      </c>
      <c r="LL29" s="646" t="str">
        <f>GrpD!$D$6</f>
        <v>Niederlande</v>
      </c>
      <c r="LM29" s="643"/>
      <c r="LN29" s="643"/>
      <c r="LO29" s="615"/>
      <c r="LP29" s="606" t="str">
        <f t="shared" si="333"/>
        <v/>
      </c>
      <c r="LQ29" s="606" t="str">
        <f>IF((LP29&lt;&gt;""),IF(OR($F29&lt;&gt;$G29,PrSettings!$M$4="●"),(($F29-$G29)=(LM29-LN29))*1,0),"")</f>
        <v/>
      </c>
      <c r="LR29" s="606" t="str">
        <f t="shared" si="334"/>
        <v/>
      </c>
      <c r="LS29" s="606" t="str">
        <f>IF(LP29&lt;&gt;"",IF(ABS($F29-$G29)&gt;=PrSettings!$M$7,(ABS($F29-$G29-LM29+LN29)&lt;=1)*1,IF(AND(LP29,$F29=$G29,$F29&gt;=PrSettings!$M$6),(ABS(LM29-$F29)&lt;=1)*1,IF(AND(LP29,$F29+$G29&gt;=PrSettings!$M$8),(ABS(LM29-$F29)+ABS(LN29-$G29)&lt;=1)*1,""))),"")</f>
        <v/>
      </c>
      <c r="LT29" s="618"/>
      <c r="LV29" s="605">
        <f t="shared" si="25"/>
        <v>3</v>
      </c>
      <c r="LW29" s="646" t="str">
        <f>GrpD!$B$6</f>
        <v>England</v>
      </c>
      <c r="LX29" s="606">
        <f t="shared" si="335"/>
        <v>11</v>
      </c>
      <c r="LY29" s="646" t="str">
        <f>GrpD!$D$6</f>
        <v>Niederlande</v>
      </c>
      <c r="LZ29" s="643"/>
      <c r="MA29" s="643"/>
      <c r="MB29" s="615"/>
      <c r="MC29" s="606" t="str">
        <f t="shared" si="336"/>
        <v/>
      </c>
      <c r="MD29" s="606" t="str">
        <f>IF((MC29&lt;&gt;""),IF(OR($F29&lt;&gt;$G29,PrSettings!$M$4="●"),(($F29-$G29)=(LZ29-MA29))*1,0),"")</f>
        <v/>
      </c>
      <c r="ME29" s="606" t="str">
        <f t="shared" si="337"/>
        <v/>
      </c>
      <c r="MF29" s="606" t="str">
        <f>IF(MC29&lt;&gt;"",IF(ABS($F29-$G29)&gt;=PrSettings!$M$7,(ABS($F29-$G29-LZ29+MA29)&lt;=1)*1,IF(AND(MC29,$F29=$G29,$F29&gt;=PrSettings!$M$6),(ABS(LZ29-$F29)&lt;=1)*1,IF(AND(MC29,$F29+$G29&gt;=PrSettings!$M$8),(ABS(LZ29-$F29)+ABS(MA29-$G29)&lt;=1)*1,""))),"")</f>
        <v/>
      </c>
      <c r="MG29" s="618"/>
    </row>
    <row r="30" spans="2:345" x14ac:dyDescent="0.25">
      <c r="B30" s="605">
        <f>INDEX(Groups!$C$7:$C$25,MATCH(C30,Groups!$D$7:$D$25,0))</f>
        <v>7</v>
      </c>
      <c r="C30" s="646" t="str">
        <f>GrpD!$B$7</f>
        <v>Frankreich</v>
      </c>
      <c r="D30" s="606">
        <f>INDEX(Groups!$C$7:$C$25,MATCH(E30,Groups!$D$7:$D$25,0))</f>
        <v>19</v>
      </c>
      <c r="E30" s="646" t="str">
        <f>GrpD!$D$7</f>
        <v>Wales</v>
      </c>
      <c r="F30" s="649">
        <f>GrpD!$E$7</f>
        <v>4</v>
      </c>
      <c r="G30" s="650">
        <f>GrpD!$G$7</f>
        <v>1</v>
      </c>
      <c r="I30" s="605">
        <f t="shared" si="0"/>
        <v>7</v>
      </c>
      <c r="J30" s="646" t="str">
        <f>GrpD!$B$7</f>
        <v>Frankreich</v>
      </c>
      <c r="K30" s="606">
        <f t="shared" si="260"/>
        <v>19</v>
      </c>
      <c r="L30" s="646" t="str">
        <f>GrpD!$D$7</f>
        <v>Wales</v>
      </c>
      <c r="M30" s="643"/>
      <c r="N30" s="643"/>
      <c r="O30" s="615"/>
      <c r="P30" s="606" t="str">
        <f t="shared" si="261"/>
        <v/>
      </c>
      <c r="Q30" s="606" t="str">
        <f>IF((P30&lt;&gt;""),IF(OR($F30&lt;&gt;$G30,PrSettings!$M$4="●"),(($F30-$G30)=(M30-N30))*1,0),"")</f>
        <v/>
      </c>
      <c r="R30" s="606" t="str">
        <f t="shared" si="262"/>
        <v/>
      </c>
      <c r="S30" s="606" t="str">
        <f>IF(P30&lt;&gt;"",IF(ABS($F30-$G30)&gt;=PrSettings!$M$7,(ABS($F30-$G30-M30+N30)&lt;=1)*1,IF(AND(P30,$F30=$G30,$F30&gt;=PrSettings!$M$6),(ABS(M30-$F30)&lt;=1)*1,IF(AND(P30,$F30+$G30&gt;=PrSettings!$M$8),(ABS(M30-$F30)+ABS(N30-$G30)&lt;=1)*1,""))),"")</f>
        <v/>
      </c>
      <c r="T30" s="618"/>
      <c r="V30" s="605">
        <f t="shared" si="1"/>
        <v>7</v>
      </c>
      <c r="W30" s="646" t="str">
        <f>GrpD!$B$7</f>
        <v>Frankreich</v>
      </c>
      <c r="X30" s="606">
        <f t="shared" si="263"/>
        <v>19</v>
      </c>
      <c r="Y30" s="646" t="str">
        <f>GrpD!$D$7</f>
        <v>Wales</v>
      </c>
      <c r="Z30" s="643"/>
      <c r="AA30" s="643"/>
      <c r="AB30" s="615"/>
      <c r="AC30" s="606" t="str">
        <f t="shared" si="264"/>
        <v/>
      </c>
      <c r="AD30" s="606" t="str">
        <f>IF((AC30&lt;&gt;""),IF(OR($F30&lt;&gt;$G30,PrSettings!$M$4="●"),(($F30-$G30)=(Z30-AA30))*1,0),"")</f>
        <v/>
      </c>
      <c r="AE30" s="606" t="str">
        <f t="shared" si="265"/>
        <v/>
      </c>
      <c r="AF30" s="606" t="str">
        <f>IF(AC30&lt;&gt;"",IF(ABS($F30-$G30)&gt;=PrSettings!$M$7,(ABS($F30-$G30-Z30+AA30)&lt;=1)*1,IF(AND(AC30,$F30=$G30,$F30&gt;=PrSettings!$M$6),(ABS(Z30-$F30)&lt;=1)*1,IF(AND(AC30,$F30+$G30&gt;=PrSettings!$M$8),(ABS(Z30-$F30)+ABS(AA30-$G30)&lt;=1)*1,""))),"")</f>
        <v/>
      </c>
      <c r="AG30" s="618"/>
      <c r="AI30" s="605">
        <f t="shared" si="2"/>
        <v>7</v>
      </c>
      <c r="AJ30" s="646" t="str">
        <f>GrpD!$B$7</f>
        <v>Frankreich</v>
      </c>
      <c r="AK30" s="606">
        <f t="shared" si="266"/>
        <v>19</v>
      </c>
      <c r="AL30" s="646" t="str">
        <f>GrpD!$D$7</f>
        <v>Wales</v>
      </c>
      <c r="AM30" s="643"/>
      <c r="AN30" s="643"/>
      <c r="AO30" s="615"/>
      <c r="AP30" s="606" t="str">
        <f t="shared" si="267"/>
        <v/>
      </c>
      <c r="AQ30" s="606" t="str">
        <f>IF((AP30&lt;&gt;""),IF(OR($F30&lt;&gt;$G30,PrSettings!$M$4="●"),(($F30-$G30)=(AM30-AN30))*1,0),"")</f>
        <v/>
      </c>
      <c r="AR30" s="606" t="str">
        <f t="shared" si="268"/>
        <v/>
      </c>
      <c r="AS30" s="606" t="str">
        <f>IF(AP30&lt;&gt;"",IF(ABS($F30-$G30)&gt;=PrSettings!$M$7,(ABS($F30-$G30-AM30+AN30)&lt;=1)*1,IF(AND(AP30,$F30=$G30,$F30&gt;=PrSettings!$M$6),(ABS(AM30-$F30)&lt;=1)*1,IF(AND(AP30,$F30+$G30&gt;=PrSettings!$M$8),(ABS(AM30-$F30)+ABS(AN30-$G30)&lt;=1)*1,""))),"")</f>
        <v/>
      </c>
      <c r="AT30" s="618"/>
      <c r="AV30" s="605">
        <f t="shared" si="3"/>
        <v>7</v>
      </c>
      <c r="AW30" s="646" t="str">
        <f>GrpD!$B$7</f>
        <v>Frankreich</v>
      </c>
      <c r="AX30" s="606">
        <f t="shared" si="269"/>
        <v>19</v>
      </c>
      <c r="AY30" s="646" t="str">
        <f>GrpD!$D$7</f>
        <v>Wales</v>
      </c>
      <c r="AZ30" s="643"/>
      <c r="BA30" s="643"/>
      <c r="BB30" s="615"/>
      <c r="BC30" s="606" t="str">
        <f t="shared" si="270"/>
        <v/>
      </c>
      <c r="BD30" s="606" t="str">
        <f>IF((BC30&lt;&gt;""),IF(OR($F30&lt;&gt;$G30,PrSettings!$M$4="●"),(($F30-$G30)=(AZ30-BA30))*1,0),"")</f>
        <v/>
      </c>
      <c r="BE30" s="606" t="str">
        <f t="shared" si="271"/>
        <v/>
      </c>
      <c r="BF30" s="606" t="str">
        <f>IF(BC30&lt;&gt;"",IF(ABS($F30-$G30)&gt;=PrSettings!$M$7,(ABS($F30-$G30-AZ30+BA30)&lt;=1)*1,IF(AND(BC30,$F30=$G30,$F30&gt;=PrSettings!$M$6),(ABS(AZ30-$F30)&lt;=1)*1,IF(AND(BC30,$F30+$G30&gt;=PrSettings!$M$8),(ABS(AZ30-$F30)+ABS(BA30-$G30)&lt;=1)*1,""))),"")</f>
        <v/>
      </c>
      <c r="BG30" s="618"/>
      <c r="BI30" s="605">
        <f t="shared" si="4"/>
        <v>7</v>
      </c>
      <c r="BJ30" s="646" t="str">
        <f>GrpD!$B$7</f>
        <v>Frankreich</v>
      </c>
      <c r="BK30" s="606">
        <f t="shared" si="272"/>
        <v>19</v>
      </c>
      <c r="BL30" s="646" t="str">
        <f>GrpD!$D$7</f>
        <v>Wales</v>
      </c>
      <c r="BM30" s="643"/>
      <c r="BN30" s="643"/>
      <c r="BO30" s="615"/>
      <c r="BP30" s="606" t="str">
        <f t="shared" si="273"/>
        <v/>
      </c>
      <c r="BQ30" s="606" t="str">
        <f>IF((BP30&lt;&gt;""),IF(OR($F30&lt;&gt;$G30,PrSettings!$M$4="●"),(($F30-$G30)=(BM30-BN30))*1,0),"")</f>
        <v/>
      </c>
      <c r="BR30" s="606" t="str">
        <f t="shared" si="274"/>
        <v/>
      </c>
      <c r="BS30" s="606" t="str">
        <f>IF(BP30&lt;&gt;"",IF(ABS($F30-$G30)&gt;=PrSettings!$M$7,(ABS($F30-$G30-BM30+BN30)&lt;=1)*1,IF(AND(BP30,$F30=$G30,$F30&gt;=PrSettings!$M$6),(ABS(BM30-$F30)&lt;=1)*1,IF(AND(BP30,$F30+$G30&gt;=PrSettings!$M$8),(ABS(BM30-$F30)+ABS(BN30-$G30)&lt;=1)*1,""))),"")</f>
        <v/>
      </c>
      <c r="BT30" s="618"/>
      <c r="BV30" s="605">
        <f t="shared" si="5"/>
        <v>7</v>
      </c>
      <c r="BW30" s="646" t="str">
        <f>GrpD!$B$7</f>
        <v>Frankreich</v>
      </c>
      <c r="BX30" s="606">
        <f t="shared" si="275"/>
        <v>19</v>
      </c>
      <c r="BY30" s="646" t="str">
        <f>GrpD!$D$7</f>
        <v>Wales</v>
      </c>
      <c r="BZ30" s="643"/>
      <c r="CA30" s="643"/>
      <c r="CB30" s="615"/>
      <c r="CC30" s="606" t="str">
        <f t="shared" si="276"/>
        <v/>
      </c>
      <c r="CD30" s="606" t="str">
        <f>IF((CC30&lt;&gt;""),IF(OR($F30&lt;&gt;$G30,PrSettings!$M$4="●"),(($F30-$G30)=(BZ30-CA30))*1,0),"")</f>
        <v/>
      </c>
      <c r="CE30" s="606" t="str">
        <f t="shared" si="277"/>
        <v/>
      </c>
      <c r="CF30" s="606" t="str">
        <f>IF(CC30&lt;&gt;"",IF(ABS($F30-$G30)&gt;=PrSettings!$M$7,(ABS($F30-$G30-BZ30+CA30)&lt;=1)*1,IF(AND(CC30,$F30=$G30,$F30&gt;=PrSettings!$M$6),(ABS(BZ30-$F30)&lt;=1)*1,IF(AND(CC30,$F30+$G30&gt;=PrSettings!$M$8),(ABS(BZ30-$F30)+ABS(CA30-$G30)&lt;=1)*1,""))),"")</f>
        <v/>
      </c>
      <c r="CG30" s="618"/>
      <c r="CI30" s="605">
        <f t="shared" si="6"/>
        <v>7</v>
      </c>
      <c r="CJ30" s="646" t="str">
        <f>GrpD!$B$7</f>
        <v>Frankreich</v>
      </c>
      <c r="CK30" s="606">
        <f t="shared" si="278"/>
        <v>19</v>
      </c>
      <c r="CL30" s="646" t="str">
        <f>GrpD!$D$7</f>
        <v>Wales</v>
      </c>
      <c r="CM30" s="643"/>
      <c r="CN30" s="643"/>
      <c r="CO30" s="615"/>
      <c r="CP30" s="606" t="str">
        <f t="shared" si="279"/>
        <v/>
      </c>
      <c r="CQ30" s="606" t="str">
        <f>IF((CP30&lt;&gt;""),IF(OR($F30&lt;&gt;$G30,PrSettings!$M$4="●"),(($F30-$G30)=(CM30-CN30))*1,0),"")</f>
        <v/>
      </c>
      <c r="CR30" s="606" t="str">
        <f t="shared" si="280"/>
        <v/>
      </c>
      <c r="CS30" s="606" t="str">
        <f>IF(CP30&lt;&gt;"",IF(ABS($F30-$G30)&gt;=PrSettings!$M$7,(ABS($F30-$G30-CM30+CN30)&lt;=1)*1,IF(AND(CP30,$F30=$G30,$F30&gt;=PrSettings!$M$6),(ABS(CM30-$F30)&lt;=1)*1,IF(AND(CP30,$F30+$G30&gt;=PrSettings!$M$8),(ABS(CM30-$F30)+ABS(CN30-$G30)&lt;=1)*1,""))),"")</f>
        <v/>
      </c>
      <c r="CT30" s="618"/>
      <c r="CV30" s="605">
        <f t="shared" si="7"/>
        <v>7</v>
      </c>
      <c r="CW30" s="646" t="str">
        <f>GrpD!$B$7</f>
        <v>Frankreich</v>
      </c>
      <c r="CX30" s="606">
        <f t="shared" si="281"/>
        <v>19</v>
      </c>
      <c r="CY30" s="646" t="str">
        <f>GrpD!$D$7</f>
        <v>Wales</v>
      </c>
      <c r="CZ30" s="643"/>
      <c r="DA30" s="643"/>
      <c r="DB30" s="615"/>
      <c r="DC30" s="606" t="str">
        <f t="shared" si="282"/>
        <v/>
      </c>
      <c r="DD30" s="606" t="str">
        <f>IF((DC30&lt;&gt;""),IF(OR($F30&lt;&gt;$G30,PrSettings!$M$4="●"),(($F30-$G30)=(CZ30-DA30))*1,0),"")</f>
        <v/>
      </c>
      <c r="DE30" s="606" t="str">
        <f t="shared" si="283"/>
        <v/>
      </c>
      <c r="DF30" s="606" t="str">
        <f>IF(DC30&lt;&gt;"",IF(ABS($F30-$G30)&gt;=PrSettings!$M$7,(ABS($F30-$G30-CZ30+DA30)&lt;=1)*1,IF(AND(DC30,$F30=$G30,$F30&gt;=PrSettings!$M$6),(ABS(CZ30-$F30)&lt;=1)*1,IF(AND(DC30,$F30+$G30&gt;=PrSettings!$M$8),(ABS(CZ30-$F30)+ABS(DA30-$G30)&lt;=1)*1,""))),"")</f>
        <v/>
      </c>
      <c r="DG30" s="618"/>
      <c r="DI30" s="605">
        <f t="shared" si="8"/>
        <v>7</v>
      </c>
      <c r="DJ30" s="646" t="str">
        <f>GrpD!$B$7</f>
        <v>Frankreich</v>
      </c>
      <c r="DK30" s="606">
        <f t="shared" si="284"/>
        <v>19</v>
      </c>
      <c r="DL30" s="646" t="str">
        <f>GrpD!$D$7</f>
        <v>Wales</v>
      </c>
      <c r="DM30" s="643"/>
      <c r="DN30" s="643"/>
      <c r="DO30" s="615"/>
      <c r="DP30" s="606" t="str">
        <f t="shared" si="285"/>
        <v/>
      </c>
      <c r="DQ30" s="606" t="str">
        <f>IF((DP30&lt;&gt;""),IF(OR($F30&lt;&gt;$G30,PrSettings!$M$4="●"),(($F30-$G30)=(DM30-DN30))*1,0),"")</f>
        <v/>
      </c>
      <c r="DR30" s="606" t="str">
        <f t="shared" si="286"/>
        <v/>
      </c>
      <c r="DS30" s="606" t="str">
        <f>IF(DP30&lt;&gt;"",IF(ABS($F30-$G30)&gt;=PrSettings!$M$7,(ABS($F30-$G30-DM30+DN30)&lt;=1)*1,IF(AND(DP30,$F30=$G30,$F30&gt;=PrSettings!$M$6),(ABS(DM30-$F30)&lt;=1)*1,IF(AND(DP30,$F30+$G30&gt;=PrSettings!$M$8),(ABS(DM30-$F30)+ABS(DN30-$G30)&lt;=1)*1,""))),"")</f>
        <v/>
      </c>
      <c r="DT30" s="618"/>
      <c r="DV30" s="605">
        <f t="shared" si="9"/>
        <v>7</v>
      </c>
      <c r="DW30" s="646" t="str">
        <f>GrpD!$B$7</f>
        <v>Frankreich</v>
      </c>
      <c r="DX30" s="606">
        <f t="shared" si="287"/>
        <v>19</v>
      </c>
      <c r="DY30" s="646" t="str">
        <f>GrpD!$D$7</f>
        <v>Wales</v>
      </c>
      <c r="DZ30" s="643"/>
      <c r="EA30" s="643"/>
      <c r="EB30" s="615"/>
      <c r="EC30" s="606" t="str">
        <f t="shared" si="288"/>
        <v/>
      </c>
      <c r="ED30" s="606" t="str">
        <f>IF((EC30&lt;&gt;""),IF(OR($F30&lt;&gt;$G30,PrSettings!$M$4="●"),(($F30-$G30)=(DZ30-EA30))*1,0),"")</f>
        <v/>
      </c>
      <c r="EE30" s="606" t="str">
        <f t="shared" si="289"/>
        <v/>
      </c>
      <c r="EF30" s="606" t="str">
        <f>IF(EC30&lt;&gt;"",IF(ABS($F30-$G30)&gt;=PrSettings!$M$7,(ABS($F30-$G30-DZ30+EA30)&lt;=1)*1,IF(AND(EC30,$F30=$G30,$F30&gt;=PrSettings!$M$6),(ABS(DZ30-$F30)&lt;=1)*1,IF(AND(EC30,$F30+$G30&gt;=PrSettings!$M$8),(ABS(DZ30-$F30)+ABS(EA30-$G30)&lt;=1)*1,""))),"")</f>
        <v/>
      </c>
      <c r="EG30" s="618"/>
      <c r="EI30" s="605">
        <f t="shared" si="10"/>
        <v>7</v>
      </c>
      <c r="EJ30" s="646" t="str">
        <f>GrpD!$B$7</f>
        <v>Frankreich</v>
      </c>
      <c r="EK30" s="606">
        <f t="shared" si="290"/>
        <v>19</v>
      </c>
      <c r="EL30" s="646" t="str">
        <f>GrpD!$D$7</f>
        <v>Wales</v>
      </c>
      <c r="EM30" s="643"/>
      <c r="EN30" s="643"/>
      <c r="EO30" s="615"/>
      <c r="EP30" s="606" t="str">
        <f t="shared" si="291"/>
        <v/>
      </c>
      <c r="EQ30" s="606" t="str">
        <f>IF((EP30&lt;&gt;""),IF(OR($F30&lt;&gt;$G30,PrSettings!$M$4="●"),(($F30-$G30)=(EM30-EN30))*1,0),"")</f>
        <v/>
      </c>
      <c r="ER30" s="606" t="str">
        <f t="shared" si="292"/>
        <v/>
      </c>
      <c r="ES30" s="606" t="str">
        <f>IF(EP30&lt;&gt;"",IF(ABS($F30-$G30)&gt;=PrSettings!$M$7,(ABS($F30-$G30-EM30+EN30)&lt;=1)*1,IF(AND(EP30,$F30=$G30,$F30&gt;=PrSettings!$M$6),(ABS(EM30-$F30)&lt;=1)*1,IF(AND(EP30,$F30+$G30&gt;=PrSettings!$M$8),(ABS(EM30-$F30)+ABS(EN30-$G30)&lt;=1)*1,""))),"")</f>
        <v/>
      </c>
      <c r="ET30" s="618"/>
      <c r="EV30" s="605">
        <f t="shared" si="11"/>
        <v>7</v>
      </c>
      <c r="EW30" s="646" t="str">
        <f>GrpD!$B$7</f>
        <v>Frankreich</v>
      </c>
      <c r="EX30" s="606">
        <f t="shared" si="293"/>
        <v>19</v>
      </c>
      <c r="EY30" s="646" t="str">
        <f>GrpD!$D$7</f>
        <v>Wales</v>
      </c>
      <c r="EZ30" s="643"/>
      <c r="FA30" s="643"/>
      <c r="FB30" s="615"/>
      <c r="FC30" s="606" t="str">
        <f t="shared" si="294"/>
        <v/>
      </c>
      <c r="FD30" s="606" t="str">
        <f>IF((FC30&lt;&gt;""),IF(OR($F30&lt;&gt;$G30,PrSettings!$M$4="●"),(($F30-$G30)=(EZ30-FA30))*1,0),"")</f>
        <v/>
      </c>
      <c r="FE30" s="606" t="str">
        <f t="shared" si="295"/>
        <v/>
      </c>
      <c r="FF30" s="606" t="str">
        <f>IF(FC30&lt;&gt;"",IF(ABS($F30-$G30)&gt;=PrSettings!$M$7,(ABS($F30-$G30-EZ30+FA30)&lt;=1)*1,IF(AND(FC30,$F30=$G30,$F30&gt;=PrSettings!$M$6),(ABS(EZ30-$F30)&lt;=1)*1,IF(AND(FC30,$F30+$G30&gt;=PrSettings!$M$8),(ABS(EZ30-$F30)+ABS(FA30-$G30)&lt;=1)*1,""))),"")</f>
        <v/>
      </c>
      <c r="FG30" s="618"/>
      <c r="FI30" s="605">
        <f t="shared" si="12"/>
        <v>7</v>
      </c>
      <c r="FJ30" s="646" t="str">
        <f>GrpD!$B$7</f>
        <v>Frankreich</v>
      </c>
      <c r="FK30" s="606">
        <f t="shared" si="296"/>
        <v>19</v>
      </c>
      <c r="FL30" s="646" t="str">
        <f>GrpD!$D$7</f>
        <v>Wales</v>
      </c>
      <c r="FM30" s="643"/>
      <c r="FN30" s="643"/>
      <c r="FO30" s="615"/>
      <c r="FP30" s="606" t="str">
        <f t="shared" si="297"/>
        <v/>
      </c>
      <c r="FQ30" s="606" t="str">
        <f>IF((FP30&lt;&gt;""),IF(OR($F30&lt;&gt;$G30,PrSettings!$M$4="●"),(($F30-$G30)=(FM30-FN30))*1,0),"")</f>
        <v/>
      </c>
      <c r="FR30" s="606" t="str">
        <f t="shared" si="298"/>
        <v/>
      </c>
      <c r="FS30" s="606" t="str">
        <f>IF(FP30&lt;&gt;"",IF(ABS($F30-$G30)&gt;=PrSettings!$M$7,(ABS($F30-$G30-FM30+FN30)&lt;=1)*1,IF(AND(FP30,$F30=$G30,$F30&gt;=PrSettings!$M$6),(ABS(FM30-$F30)&lt;=1)*1,IF(AND(FP30,$F30+$G30&gt;=PrSettings!$M$8),(ABS(FM30-$F30)+ABS(FN30-$G30)&lt;=1)*1,""))),"")</f>
        <v/>
      </c>
      <c r="FT30" s="618"/>
      <c r="FV30" s="605">
        <f t="shared" si="13"/>
        <v>7</v>
      </c>
      <c r="FW30" s="646" t="str">
        <f>GrpD!$B$7</f>
        <v>Frankreich</v>
      </c>
      <c r="FX30" s="606">
        <f t="shared" si="299"/>
        <v>19</v>
      </c>
      <c r="FY30" s="646" t="str">
        <f>GrpD!$D$7</f>
        <v>Wales</v>
      </c>
      <c r="FZ30" s="643"/>
      <c r="GA30" s="643"/>
      <c r="GB30" s="615"/>
      <c r="GC30" s="606" t="str">
        <f t="shared" si="300"/>
        <v/>
      </c>
      <c r="GD30" s="606" t="str">
        <f>IF((GC30&lt;&gt;""),IF(OR($F30&lt;&gt;$G30,PrSettings!$M$4="●"),(($F30-$G30)=(FZ30-GA30))*1,0),"")</f>
        <v/>
      </c>
      <c r="GE30" s="606" t="str">
        <f t="shared" si="301"/>
        <v/>
      </c>
      <c r="GF30" s="606" t="str">
        <f>IF(GC30&lt;&gt;"",IF(ABS($F30-$G30)&gt;=PrSettings!$M$7,(ABS($F30-$G30-FZ30+GA30)&lt;=1)*1,IF(AND(GC30,$F30=$G30,$F30&gt;=PrSettings!$M$6),(ABS(FZ30-$F30)&lt;=1)*1,IF(AND(GC30,$F30+$G30&gt;=PrSettings!$M$8),(ABS(FZ30-$F30)+ABS(GA30-$G30)&lt;=1)*1,""))),"")</f>
        <v/>
      </c>
      <c r="GG30" s="618"/>
      <c r="GI30" s="605">
        <f t="shared" si="14"/>
        <v>7</v>
      </c>
      <c r="GJ30" s="646" t="str">
        <f>GrpD!$B$7</f>
        <v>Frankreich</v>
      </c>
      <c r="GK30" s="606">
        <f t="shared" si="302"/>
        <v>19</v>
      </c>
      <c r="GL30" s="646" t="str">
        <f>GrpD!$D$7</f>
        <v>Wales</v>
      </c>
      <c r="GM30" s="643"/>
      <c r="GN30" s="643"/>
      <c r="GO30" s="615"/>
      <c r="GP30" s="606" t="str">
        <f t="shared" si="303"/>
        <v/>
      </c>
      <c r="GQ30" s="606" t="str">
        <f>IF((GP30&lt;&gt;""),IF(OR($F30&lt;&gt;$G30,PrSettings!$M$4="●"),(($F30-$G30)=(GM30-GN30))*1,0),"")</f>
        <v/>
      </c>
      <c r="GR30" s="606" t="str">
        <f t="shared" si="304"/>
        <v/>
      </c>
      <c r="GS30" s="606" t="str">
        <f>IF(GP30&lt;&gt;"",IF(ABS($F30-$G30)&gt;=PrSettings!$M$7,(ABS($F30-$G30-GM30+GN30)&lt;=1)*1,IF(AND(GP30,$F30=$G30,$F30&gt;=PrSettings!$M$6),(ABS(GM30-$F30)&lt;=1)*1,IF(AND(GP30,$F30+$G30&gt;=PrSettings!$M$8),(ABS(GM30-$F30)+ABS(GN30-$G30)&lt;=1)*1,""))),"")</f>
        <v/>
      </c>
      <c r="GT30" s="618"/>
      <c r="GV30" s="605">
        <f t="shared" si="15"/>
        <v>7</v>
      </c>
      <c r="GW30" s="646" t="str">
        <f>GrpD!$B$7</f>
        <v>Frankreich</v>
      </c>
      <c r="GX30" s="606">
        <f t="shared" si="305"/>
        <v>19</v>
      </c>
      <c r="GY30" s="646" t="str">
        <f>GrpD!$D$7</f>
        <v>Wales</v>
      </c>
      <c r="GZ30" s="643"/>
      <c r="HA30" s="643"/>
      <c r="HB30" s="615"/>
      <c r="HC30" s="606" t="str">
        <f t="shared" si="306"/>
        <v/>
      </c>
      <c r="HD30" s="606" t="str">
        <f>IF((HC30&lt;&gt;""),IF(OR($F30&lt;&gt;$G30,PrSettings!$M$4="●"),(($F30-$G30)=(GZ30-HA30))*1,0),"")</f>
        <v/>
      </c>
      <c r="HE30" s="606" t="str">
        <f t="shared" si="307"/>
        <v/>
      </c>
      <c r="HF30" s="606" t="str">
        <f>IF(HC30&lt;&gt;"",IF(ABS($F30-$G30)&gt;=PrSettings!$M$7,(ABS($F30-$G30-GZ30+HA30)&lt;=1)*1,IF(AND(HC30,$F30=$G30,$F30&gt;=PrSettings!$M$6),(ABS(GZ30-$F30)&lt;=1)*1,IF(AND(HC30,$F30+$G30&gt;=PrSettings!$M$8),(ABS(GZ30-$F30)+ABS(HA30-$G30)&lt;=1)*1,""))),"")</f>
        <v/>
      </c>
      <c r="HG30" s="618"/>
      <c r="HI30" s="605">
        <f t="shared" si="16"/>
        <v>7</v>
      </c>
      <c r="HJ30" s="646" t="str">
        <f>GrpD!$B$7</f>
        <v>Frankreich</v>
      </c>
      <c r="HK30" s="606">
        <f t="shared" si="308"/>
        <v>19</v>
      </c>
      <c r="HL30" s="646" t="str">
        <f>GrpD!$D$7</f>
        <v>Wales</v>
      </c>
      <c r="HM30" s="643"/>
      <c r="HN30" s="643"/>
      <c r="HO30" s="615"/>
      <c r="HP30" s="606" t="str">
        <f t="shared" si="309"/>
        <v/>
      </c>
      <c r="HQ30" s="606" t="str">
        <f>IF((HP30&lt;&gt;""),IF(OR($F30&lt;&gt;$G30,PrSettings!$M$4="●"),(($F30-$G30)=(HM30-HN30))*1,0),"")</f>
        <v/>
      </c>
      <c r="HR30" s="606" t="str">
        <f t="shared" si="310"/>
        <v/>
      </c>
      <c r="HS30" s="606" t="str">
        <f>IF(HP30&lt;&gt;"",IF(ABS($F30-$G30)&gt;=PrSettings!$M$7,(ABS($F30-$G30-HM30+HN30)&lt;=1)*1,IF(AND(HP30,$F30=$G30,$F30&gt;=PrSettings!$M$6),(ABS(HM30-$F30)&lt;=1)*1,IF(AND(HP30,$F30+$G30&gt;=PrSettings!$M$8),(ABS(HM30-$F30)+ABS(HN30-$G30)&lt;=1)*1,""))),"")</f>
        <v/>
      </c>
      <c r="HT30" s="618"/>
      <c r="HV30" s="605">
        <f t="shared" si="17"/>
        <v>7</v>
      </c>
      <c r="HW30" s="646" t="str">
        <f>GrpD!$B$7</f>
        <v>Frankreich</v>
      </c>
      <c r="HX30" s="606">
        <f t="shared" si="311"/>
        <v>19</v>
      </c>
      <c r="HY30" s="646" t="str">
        <f>GrpD!$D$7</f>
        <v>Wales</v>
      </c>
      <c r="HZ30" s="643"/>
      <c r="IA30" s="643"/>
      <c r="IB30" s="615"/>
      <c r="IC30" s="606" t="str">
        <f t="shared" si="312"/>
        <v/>
      </c>
      <c r="ID30" s="606" t="str">
        <f>IF((IC30&lt;&gt;""),IF(OR($F30&lt;&gt;$G30,PrSettings!$M$4="●"),(($F30-$G30)=(HZ30-IA30))*1,0),"")</f>
        <v/>
      </c>
      <c r="IE30" s="606" t="str">
        <f t="shared" si="313"/>
        <v/>
      </c>
      <c r="IF30" s="606" t="str">
        <f>IF(IC30&lt;&gt;"",IF(ABS($F30-$G30)&gt;=PrSettings!$M$7,(ABS($F30-$G30-HZ30+IA30)&lt;=1)*1,IF(AND(IC30,$F30=$G30,$F30&gt;=PrSettings!$M$6),(ABS(HZ30-$F30)&lt;=1)*1,IF(AND(IC30,$F30+$G30&gt;=PrSettings!$M$8),(ABS(HZ30-$F30)+ABS(IA30-$G30)&lt;=1)*1,""))),"")</f>
        <v/>
      </c>
      <c r="IG30" s="618"/>
      <c r="II30" s="605">
        <f t="shared" si="18"/>
        <v>7</v>
      </c>
      <c r="IJ30" s="646" t="str">
        <f>GrpD!$B$7</f>
        <v>Frankreich</v>
      </c>
      <c r="IK30" s="606">
        <f t="shared" si="314"/>
        <v>19</v>
      </c>
      <c r="IL30" s="646" t="str">
        <f>GrpD!$D$7</f>
        <v>Wales</v>
      </c>
      <c r="IM30" s="643"/>
      <c r="IN30" s="643"/>
      <c r="IO30" s="615"/>
      <c r="IP30" s="606" t="str">
        <f t="shared" si="315"/>
        <v/>
      </c>
      <c r="IQ30" s="606" t="str">
        <f>IF((IP30&lt;&gt;""),IF(OR($F30&lt;&gt;$G30,PrSettings!$M$4="●"),(($F30-$G30)=(IM30-IN30))*1,0),"")</f>
        <v/>
      </c>
      <c r="IR30" s="606" t="str">
        <f t="shared" si="316"/>
        <v/>
      </c>
      <c r="IS30" s="606" t="str">
        <f>IF(IP30&lt;&gt;"",IF(ABS($F30-$G30)&gt;=PrSettings!$M$7,(ABS($F30-$G30-IM30+IN30)&lt;=1)*1,IF(AND(IP30,$F30=$G30,$F30&gt;=PrSettings!$M$6),(ABS(IM30-$F30)&lt;=1)*1,IF(AND(IP30,$F30+$G30&gt;=PrSettings!$M$8),(ABS(IM30-$F30)+ABS(IN30-$G30)&lt;=1)*1,""))),"")</f>
        <v/>
      </c>
      <c r="IT30" s="618"/>
      <c r="IV30" s="605">
        <f t="shared" si="19"/>
        <v>7</v>
      </c>
      <c r="IW30" s="646" t="str">
        <f>GrpD!$B$7</f>
        <v>Frankreich</v>
      </c>
      <c r="IX30" s="606">
        <f t="shared" si="317"/>
        <v>19</v>
      </c>
      <c r="IY30" s="646" t="str">
        <f>GrpD!$D$7</f>
        <v>Wales</v>
      </c>
      <c r="IZ30" s="643"/>
      <c r="JA30" s="643"/>
      <c r="JB30" s="615"/>
      <c r="JC30" s="606" t="str">
        <f t="shared" si="318"/>
        <v/>
      </c>
      <c r="JD30" s="606" t="str">
        <f>IF((JC30&lt;&gt;""),IF(OR($F30&lt;&gt;$G30,PrSettings!$M$4="●"),(($F30-$G30)=(IZ30-JA30))*1,0),"")</f>
        <v/>
      </c>
      <c r="JE30" s="606" t="str">
        <f t="shared" si="319"/>
        <v/>
      </c>
      <c r="JF30" s="606" t="str">
        <f>IF(JC30&lt;&gt;"",IF(ABS($F30-$G30)&gt;=PrSettings!$M$7,(ABS($F30-$G30-IZ30+JA30)&lt;=1)*1,IF(AND(JC30,$F30=$G30,$F30&gt;=PrSettings!$M$6),(ABS(IZ30-$F30)&lt;=1)*1,IF(AND(JC30,$F30+$G30&gt;=PrSettings!$M$8),(ABS(IZ30-$F30)+ABS(JA30-$G30)&lt;=1)*1,""))),"")</f>
        <v/>
      </c>
      <c r="JG30" s="618"/>
      <c r="JI30" s="605">
        <f t="shared" si="20"/>
        <v>7</v>
      </c>
      <c r="JJ30" s="646" t="str">
        <f>GrpD!$B$7</f>
        <v>Frankreich</v>
      </c>
      <c r="JK30" s="606">
        <f t="shared" si="320"/>
        <v>19</v>
      </c>
      <c r="JL30" s="646" t="str">
        <f>GrpD!$D$7</f>
        <v>Wales</v>
      </c>
      <c r="JM30" s="643"/>
      <c r="JN30" s="643"/>
      <c r="JO30" s="615"/>
      <c r="JP30" s="606" t="str">
        <f t="shared" si="321"/>
        <v/>
      </c>
      <c r="JQ30" s="606" t="str">
        <f>IF((JP30&lt;&gt;""),IF(OR($F30&lt;&gt;$G30,PrSettings!$M$4="●"),(($F30-$G30)=(JM30-JN30))*1,0),"")</f>
        <v/>
      </c>
      <c r="JR30" s="606" t="str">
        <f t="shared" si="322"/>
        <v/>
      </c>
      <c r="JS30" s="606" t="str">
        <f>IF(JP30&lt;&gt;"",IF(ABS($F30-$G30)&gt;=PrSettings!$M$7,(ABS($F30-$G30-JM30+JN30)&lt;=1)*1,IF(AND(JP30,$F30=$G30,$F30&gt;=PrSettings!$M$6),(ABS(JM30-$F30)&lt;=1)*1,IF(AND(JP30,$F30+$G30&gt;=PrSettings!$M$8),(ABS(JM30-$F30)+ABS(JN30-$G30)&lt;=1)*1,""))),"")</f>
        <v/>
      </c>
      <c r="JT30" s="618"/>
      <c r="JV30" s="605">
        <f t="shared" si="21"/>
        <v>7</v>
      </c>
      <c r="JW30" s="646" t="str">
        <f>GrpD!$B$7</f>
        <v>Frankreich</v>
      </c>
      <c r="JX30" s="606">
        <f t="shared" si="323"/>
        <v>19</v>
      </c>
      <c r="JY30" s="646" t="str">
        <f>GrpD!$D$7</f>
        <v>Wales</v>
      </c>
      <c r="JZ30" s="643"/>
      <c r="KA30" s="643"/>
      <c r="KB30" s="615"/>
      <c r="KC30" s="606" t="str">
        <f t="shared" si="324"/>
        <v/>
      </c>
      <c r="KD30" s="606" t="str">
        <f>IF((KC30&lt;&gt;""),IF(OR($F30&lt;&gt;$G30,PrSettings!$M$4="●"),(($F30-$G30)=(JZ30-KA30))*1,0),"")</f>
        <v/>
      </c>
      <c r="KE30" s="606" t="str">
        <f t="shared" si="325"/>
        <v/>
      </c>
      <c r="KF30" s="606" t="str">
        <f>IF(KC30&lt;&gt;"",IF(ABS($F30-$G30)&gt;=PrSettings!$M$7,(ABS($F30-$G30-JZ30+KA30)&lt;=1)*1,IF(AND(KC30,$F30=$G30,$F30&gt;=PrSettings!$M$6),(ABS(JZ30-$F30)&lt;=1)*1,IF(AND(KC30,$F30+$G30&gt;=PrSettings!$M$8),(ABS(JZ30-$F30)+ABS(KA30-$G30)&lt;=1)*1,""))),"")</f>
        <v/>
      </c>
      <c r="KG30" s="618"/>
      <c r="KI30" s="605">
        <f t="shared" si="22"/>
        <v>7</v>
      </c>
      <c r="KJ30" s="646" t="str">
        <f>GrpD!$B$7</f>
        <v>Frankreich</v>
      </c>
      <c r="KK30" s="606">
        <f t="shared" si="326"/>
        <v>19</v>
      </c>
      <c r="KL30" s="646" t="str">
        <f>GrpD!$D$7</f>
        <v>Wales</v>
      </c>
      <c r="KM30" s="643"/>
      <c r="KN30" s="643"/>
      <c r="KO30" s="615"/>
      <c r="KP30" s="606" t="str">
        <f t="shared" si="327"/>
        <v/>
      </c>
      <c r="KQ30" s="606" t="str">
        <f>IF((KP30&lt;&gt;""),IF(OR($F30&lt;&gt;$G30,PrSettings!$M$4="●"),(($F30-$G30)=(KM30-KN30))*1,0),"")</f>
        <v/>
      </c>
      <c r="KR30" s="606" t="str">
        <f t="shared" si="328"/>
        <v/>
      </c>
      <c r="KS30" s="606" t="str">
        <f>IF(KP30&lt;&gt;"",IF(ABS($F30-$G30)&gt;=PrSettings!$M$7,(ABS($F30-$G30-KM30+KN30)&lt;=1)*1,IF(AND(KP30,$F30=$G30,$F30&gt;=PrSettings!$M$6),(ABS(KM30-$F30)&lt;=1)*1,IF(AND(KP30,$F30+$G30&gt;=PrSettings!$M$8),(ABS(KM30-$F30)+ABS(KN30-$G30)&lt;=1)*1,""))),"")</f>
        <v/>
      </c>
      <c r="KT30" s="618"/>
      <c r="KV30" s="605">
        <f t="shared" si="23"/>
        <v>7</v>
      </c>
      <c r="KW30" s="646" t="str">
        <f>GrpD!$B$7</f>
        <v>Frankreich</v>
      </c>
      <c r="KX30" s="606">
        <f t="shared" si="329"/>
        <v>19</v>
      </c>
      <c r="KY30" s="646" t="str">
        <f>GrpD!$D$7</f>
        <v>Wales</v>
      </c>
      <c r="KZ30" s="643"/>
      <c r="LA30" s="643"/>
      <c r="LB30" s="615"/>
      <c r="LC30" s="606" t="str">
        <f t="shared" si="330"/>
        <v/>
      </c>
      <c r="LD30" s="606" t="str">
        <f>IF((LC30&lt;&gt;""),IF(OR($F30&lt;&gt;$G30,PrSettings!$M$4="●"),(($F30-$G30)=(KZ30-LA30))*1,0),"")</f>
        <v/>
      </c>
      <c r="LE30" s="606" t="str">
        <f t="shared" si="331"/>
        <v/>
      </c>
      <c r="LF30" s="606" t="str">
        <f>IF(LC30&lt;&gt;"",IF(ABS($F30-$G30)&gt;=PrSettings!$M$7,(ABS($F30-$G30-KZ30+LA30)&lt;=1)*1,IF(AND(LC30,$F30=$G30,$F30&gt;=PrSettings!$M$6),(ABS(KZ30-$F30)&lt;=1)*1,IF(AND(LC30,$F30+$G30&gt;=PrSettings!$M$8),(ABS(KZ30-$F30)+ABS(LA30-$G30)&lt;=1)*1,""))),"")</f>
        <v/>
      </c>
      <c r="LG30" s="618"/>
      <c r="LI30" s="605">
        <f t="shared" si="24"/>
        <v>7</v>
      </c>
      <c r="LJ30" s="646" t="str">
        <f>GrpD!$B$7</f>
        <v>Frankreich</v>
      </c>
      <c r="LK30" s="606">
        <f t="shared" si="332"/>
        <v>19</v>
      </c>
      <c r="LL30" s="646" t="str">
        <f>GrpD!$D$7</f>
        <v>Wales</v>
      </c>
      <c r="LM30" s="643"/>
      <c r="LN30" s="643"/>
      <c r="LO30" s="615"/>
      <c r="LP30" s="606" t="str">
        <f t="shared" si="333"/>
        <v/>
      </c>
      <c r="LQ30" s="606" t="str">
        <f>IF((LP30&lt;&gt;""),IF(OR($F30&lt;&gt;$G30,PrSettings!$M$4="●"),(($F30-$G30)=(LM30-LN30))*1,0),"")</f>
        <v/>
      </c>
      <c r="LR30" s="606" t="str">
        <f t="shared" si="334"/>
        <v/>
      </c>
      <c r="LS30" s="606" t="str">
        <f>IF(LP30&lt;&gt;"",IF(ABS($F30-$G30)&gt;=PrSettings!$M$7,(ABS($F30-$G30-LM30+LN30)&lt;=1)*1,IF(AND(LP30,$F30=$G30,$F30&gt;=PrSettings!$M$6),(ABS(LM30-$F30)&lt;=1)*1,IF(AND(LP30,$F30+$G30&gt;=PrSettings!$M$8),(ABS(LM30-$F30)+ABS(LN30-$G30)&lt;=1)*1,""))),"")</f>
        <v/>
      </c>
      <c r="LT30" s="618"/>
      <c r="LV30" s="605">
        <f t="shared" si="25"/>
        <v>7</v>
      </c>
      <c r="LW30" s="646" t="str">
        <f>GrpD!$B$7</f>
        <v>Frankreich</v>
      </c>
      <c r="LX30" s="606">
        <f t="shared" si="335"/>
        <v>19</v>
      </c>
      <c r="LY30" s="646" t="str">
        <f>GrpD!$D$7</f>
        <v>Wales</v>
      </c>
      <c r="LZ30" s="643"/>
      <c r="MA30" s="643"/>
      <c r="MB30" s="615"/>
      <c r="MC30" s="606" t="str">
        <f t="shared" si="336"/>
        <v/>
      </c>
      <c r="MD30" s="606" t="str">
        <f>IF((MC30&lt;&gt;""),IF(OR($F30&lt;&gt;$G30,PrSettings!$M$4="●"),(($F30-$G30)=(LZ30-MA30))*1,0),"")</f>
        <v/>
      </c>
      <c r="ME30" s="606" t="str">
        <f t="shared" si="337"/>
        <v/>
      </c>
      <c r="MF30" s="606" t="str">
        <f>IF(MC30&lt;&gt;"",IF(ABS($F30-$G30)&gt;=PrSettings!$M$7,(ABS($F30-$G30-LZ30+MA30)&lt;=1)*1,IF(AND(MC30,$F30=$G30,$F30&gt;=PrSettings!$M$6),(ABS(LZ30-$F30)&lt;=1)*1,IF(AND(MC30,$F30+$G30&gt;=PrSettings!$M$8),(ABS(LZ30-$F30)+ABS(MA30-$G30)&lt;=1)*1,""))),"")</f>
        <v/>
      </c>
      <c r="MG30" s="618"/>
    </row>
    <row r="31" spans="2:345" x14ac:dyDescent="0.25">
      <c r="B31" s="605">
        <f>INDEX(Groups!$C$7:$C$25,MATCH(C31,Groups!$D$7:$D$25,0))</f>
        <v>11</v>
      </c>
      <c r="C31" s="646" t="str">
        <f>GrpD!$B$8</f>
        <v>Niederlande</v>
      </c>
      <c r="D31" s="606">
        <f>INDEX(Groups!$C$7:$C$25,MATCH(E31,Groups!$D$7:$D$25,0))</f>
        <v>7</v>
      </c>
      <c r="E31" s="646" t="str">
        <f>GrpD!$D$8</f>
        <v>Frankreich</v>
      </c>
      <c r="F31" s="649">
        <f>GrpD!$E$8</f>
        <v>2</v>
      </c>
      <c r="G31" s="650">
        <f>GrpD!$G$8</f>
        <v>5</v>
      </c>
      <c r="I31" s="605">
        <f t="shared" si="0"/>
        <v>11</v>
      </c>
      <c r="J31" s="646" t="str">
        <f>GrpD!$B$8</f>
        <v>Niederlande</v>
      </c>
      <c r="K31" s="606">
        <f t="shared" si="260"/>
        <v>7</v>
      </c>
      <c r="L31" s="646" t="str">
        <f>GrpD!$D$8</f>
        <v>Frankreich</v>
      </c>
      <c r="M31" s="643"/>
      <c r="N31" s="643"/>
      <c r="O31" s="615"/>
      <c r="P31" s="606" t="str">
        <f t="shared" si="261"/>
        <v/>
      </c>
      <c r="Q31" s="606" t="str">
        <f>IF((P31&lt;&gt;""),IF(OR($F31&lt;&gt;$G31,PrSettings!$M$4="●"),(($F31-$G31)=(M31-N31))*1,0),"")</f>
        <v/>
      </c>
      <c r="R31" s="606" t="str">
        <f t="shared" si="262"/>
        <v/>
      </c>
      <c r="S31" s="606" t="str">
        <f>IF(P31&lt;&gt;"",IF(ABS($F31-$G31)&gt;=PrSettings!$M$7,(ABS($F31-$G31-M31+N31)&lt;=1)*1,IF(AND(P31,$F31=$G31,$F31&gt;=PrSettings!$M$6),(ABS(M31-$F31)&lt;=1)*1,IF(AND(P31,$F31+$G31&gt;=PrSettings!$M$8),(ABS(M31-$F31)+ABS(N31-$G31)&lt;=1)*1,""))),"")</f>
        <v/>
      </c>
      <c r="T31" s="618"/>
      <c r="V31" s="605">
        <f t="shared" si="1"/>
        <v>11</v>
      </c>
      <c r="W31" s="646" t="str">
        <f>GrpD!$B$8</f>
        <v>Niederlande</v>
      </c>
      <c r="X31" s="606">
        <f t="shared" si="263"/>
        <v>7</v>
      </c>
      <c r="Y31" s="646" t="str">
        <f>GrpD!$D$8</f>
        <v>Frankreich</v>
      </c>
      <c r="Z31" s="643"/>
      <c r="AA31" s="643"/>
      <c r="AB31" s="615"/>
      <c r="AC31" s="606" t="str">
        <f t="shared" si="264"/>
        <v/>
      </c>
      <c r="AD31" s="606" t="str">
        <f>IF((AC31&lt;&gt;""),IF(OR($F31&lt;&gt;$G31,PrSettings!$M$4="●"),(($F31-$G31)=(Z31-AA31))*1,0),"")</f>
        <v/>
      </c>
      <c r="AE31" s="606" t="str">
        <f t="shared" si="265"/>
        <v/>
      </c>
      <c r="AF31" s="606" t="str">
        <f>IF(AC31&lt;&gt;"",IF(ABS($F31-$G31)&gt;=PrSettings!$M$7,(ABS($F31-$G31-Z31+AA31)&lt;=1)*1,IF(AND(AC31,$F31=$G31,$F31&gt;=PrSettings!$M$6),(ABS(Z31-$F31)&lt;=1)*1,IF(AND(AC31,$F31+$G31&gt;=PrSettings!$M$8),(ABS(Z31-$F31)+ABS(AA31-$G31)&lt;=1)*1,""))),"")</f>
        <v/>
      </c>
      <c r="AG31" s="618"/>
      <c r="AI31" s="605">
        <f t="shared" si="2"/>
        <v>11</v>
      </c>
      <c r="AJ31" s="646" t="str">
        <f>GrpD!$B$8</f>
        <v>Niederlande</v>
      </c>
      <c r="AK31" s="606">
        <f t="shared" si="266"/>
        <v>7</v>
      </c>
      <c r="AL31" s="646" t="str">
        <f>GrpD!$D$8</f>
        <v>Frankreich</v>
      </c>
      <c r="AM31" s="643"/>
      <c r="AN31" s="643"/>
      <c r="AO31" s="615"/>
      <c r="AP31" s="606" t="str">
        <f t="shared" si="267"/>
        <v/>
      </c>
      <c r="AQ31" s="606" t="str">
        <f>IF((AP31&lt;&gt;""),IF(OR($F31&lt;&gt;$G31,PrSettings!$M$4="●"),(($F31-$G31)=(AM31-AN31))*1,0),"")</f>
        <v/>
      </c>
      <c r="AR31" s="606" t="str">
        <f t="shared" si="268"/>
        <v/>
      </c>
      <c r="AS31" s="606" t="str">
        <f>IF(AP31&lt;&gt;"",IF(ABS($F31-$G31)&gt;=PrSettings!$M$7,(ABS($F31-$G31-AM31+AN31)&lt;=1)*1,IF(AND(AP31,$F31=$G31,$F31&gt;=PrSettings!$M$6),(ABS(AM31-$F31)&lt;=1)*1,IF(AND(AP31,$F31+$G31&gt;=PrSettings!$M$8),(ABS(AM31-$F31)+ABS(AN31-$G31)&lt;=1)*1,""))),"")</f>
        <v/>
      </c>
      <c r="AT31" s="618"/>
      <c r="AV31" s="605">
        <f t="shared" si="3"/>
        <v>11</v>
      </c>
      <c r="AW31" s="646" t="str">
        <f>GrpD!$B$8</f>
        <v>Niederlande</v>
      </c>
      <c r="AX31" s="606">
        <f t="shared" si="269"/>
        <v>7</v>
      </c>
      <c r="AY31" s="646" t="str">
        <f>GrpD!$D$8</f>
        <v>Frankreich</v>
      </c>
      <c r="AZ31" s="643"/>
      <c r="BA31" s="643"/>
      <c r="BB31" s="615"/>
      <c r="BC31" s="606" t="str">
        <f t="shared" si="270"/>
        <v/>
      </c>
      <c r="BD31" s="606" t="str">
        <f>IF((BC31&lt;&gt;""),IF(OR($F31&lt;&gt;$G31,PrSettings!$M$4="●"),(($F31-$G31)=(AZ31-BA31))*1,0),"")</f>
        <v/>
      </c>
      <c r="BE31" s="606" t="str">
        <f t="shared" si="271"/>
        <v/>
      </c>
      <c r="BF31" s="606" t="str">
        <f>IF(BC31&lt;&gt;"",IF(ABS($F31-$G31)&gt;=PrSettings!$M$7,(ABS($F31-$G31-AZ31+BA31)&lt;=1)*1,IF(AND(BC31,$F31=$G31,$F31&gt;=PrSettings!$M$6),(ABS(AZ31-$F31)&lt;=1)*1,IF(AND(BC31,$F31+$G31&gt;=PrSettings!$M$8),(ABS(AZ31-$F31)+ABS(BA31-$G31)&lt;=1)*1,""))),"")</f>
        <v/>
      </c>
      <c r="BG31" s="618"/>
      <c r="BI31" s="605">
        <f t="shared" si="4"/>
        <v>11</v>
      </c>
      <c r="BJ31" s="646" t="str">
        <f>GrpD!$B$8</f>
        <v>Niederlande</v>
      </c>
      <c r="BK31" s="606">
        <f t="shared" si="272"/>
        <v>7</v>
      </c>
      <c r="BL31" s="646" t="str">
        <f>GrpD!$D$8</f>
        <v>Frankreich</v>
      </c>
      <c r="BM31" s="643"/>
      <c r="BN31" s="643"/>
      <c r="BO31" s="615"/>
      <c r="BP31" s="606" t="str">
        <f t="shared" si="273"/>
        <v/>
      </c>
      <c r="BQ31" s="606" t="str">
        <f>IF((BP31&lt;&gt;""),IF(OR($F31&lt;&gt;$G31,PrSettings!$M$4="●"),(($F31-$G31)=(BM31-BN31))*1,0),"")</f>
        <v/>
      </c>
      <c r="BR31" s="606" t="str">
        <f t="shared" si="274"/>
        <v/>
      </c>
      <c r="BS31" s="606" t="str">
        <f>IF(BP31&lt;&gt;"",IF(ABS($F31-$G31)&gt;=PrSettings!$M$7,(ABS($F31-$G31-BM31+BN31)&lt;=1)*1,IF(AND(BP31,$F31=$G31,$F31&gt;=PrSettings!$M$6),(ABS(BM31-$F31)&lt;=1)*1,IF(AND(BP31,$F31+$G31&gt;=PrSettings!$M$8),(ABS(BM31-$F31)+ABS(BN31-$G31)&lt;=1)*1,""))),"")</f>
        <v/>
      </c>
      <c r="BT31" s="618"/>
      <c r="BV31" s="605">
        <f t="shared" si="5"/>
        <v>11</v>
      </c>
      <c r="BW31" s="646" t="str">
        <f>GrpD!$B$8</f>
        <v>Niederlande</v>
      </c>
      <c r="BX31" s="606">
        <f t="shared" si="275"/>
        <v>7</v>
      </c>
      <c r="BY31" s="646" t="str">
        <f>GrpD!$D$8</f>
        <v>Frankreich</v>
      </c>
      <c r="BZ31" s="643"/>
      <c r="CA31" s="643"/>
      <c r="CB31" s="615"/>
      <c r="CC31" s="606" t="str">
        <f t="shared" si="276"/>
        <v/>
      </c>
      <c r="CD31" s="606" t="str">
        <f>IF((CC31&lt;&gt;""),IF(OR($F31&lt;&gt;$G31,PrSettings!$M$4="●"),(($F31-$G31)=(BZ31-CA31))*1,0),"")</f>
        <v/>
      </c>
      <c r="CE31" s="606" t="str">
        <f t="shared" si="277"/>
        <v/>
      </c>
      <c r="CF31" s="606" t="str">
        <f>IF(CC31&lt;&gt;"",IF(ABS($F31-$G31)&gt;=PrSettings!$M$7,(ABS($F31-$G31-BZ31+CA31)&lt;=1)*1,IF(AND(CC31,$F31=$G31,$F31&gt;=PrSettings!$M$6),(ABS(BZ31-$F31)&lt;=1)*1,IF(AND(CC31,$F31+$G31&gt;=PrSettings!$M$8),(ABS(BZ31-$F31)+ABS(CA31-$G31)&lt;=1)*1,""))),"")</f>
        <v/>
      </c>
      <c r="CG31" s="618"/>
      <c r="CI31" s="605">
        <f t="shared" si="6"/>
        <v>11</v>
      </c>
      <c r="CJ31" s="646" t="str">
        <f>GrpD!$B$8</f>
        <v>Niederlande</v>
      </c>
      <c r="CK31" s="606">
        <f t="shared" si="278"/>
        <v>7</v>
      </c>
      <c r="CL31" s="646" t="str">
        <f>GrpD!$D$8</f>
        <v>Frankreich</v>
      </c>
      <c r="CM31" s="643"/>
      <c r="CN31" s="643"/>
      <c r="CO31" s="615"/>
      <c r="CP31" s="606" t="str">
        <f t="shared" si="279"/>
        <v/>
      </c>
      <c r="CQ31" s="606" t="str">
        <f>IF((CP31&lt;&gt;""),IF(OR($F31&lt;&gt;$G31,PrSettings!$M$4="●"),(($F31-$G31)=(CM31-CN31))*1,0),"")</f>
        <v/>
      </c>
      <c r="CR31" s="606" t="str">
        <f t="shared" si="280"/>
        <v/>
      </c>
      <c r="CS31" s="606" t="str">
        <f>IF(CP31&lt;&gt;"",IF(ABS($F31-$G31)&gt;=PrSettings!$M$7,(ABS($F31-$G31-CM31+CN31)&lt;=1)*1,IF(AND(CP31,$F31=$G31,$F31&gt;=PrSettings!$M$6),(ABS(CM31-$F31)&lt;=1)*1,IF(AND(CP31,$F31+$G31&gt;=PrSettings!$M$8),(ABS(CM31-$F31)+ABS(CN31-$G31)&lt;=1)*1,""))),"")</f>
        <v/>
      </c>
      <c r="CT31" s="618"/>
      <c r="CV31" s="605">
        <f t="shared" si="7"/>
        <v>11</v>
      </c>
      <c r="CW31" s="646" t="str">
        <f>GrpD!$B$8</f>
        <v>Niederlande</v>
      </c>
      <c r="CX31" s="606">
        <f t="shared" si="281"/>
        <v>7</v>
      </c>
      <c r="CY31" s="646" t="str">
        <f>GrpD!$D$8</f>
        <v>Frankreich</v>
      </c>
      <c r="CZ31" s="643"/>
      <c r="DA31" s="643"/>
      <c r="DB31" s="615"/>
      <c r="DC31" s="606" t="str">
        <f t="shared" si="282"/>
        <v/>
      </c>
      <c r="DD31" s="606" t="str">
        <f>IF((DC31&lt;&gt;""),IF(OR($F31&lt;&gt;$G31,PrSettings!$M$4="●"),(($F31-$G31)=(CZ31-DA31))*1,0),"")</f>
        <v/>
      </c>
      <c r="DE31" s="606" t="str">
        <f t="shared" si="283"/>
        <v/>
      </c>
      <c r="DF31" s="606" t="str">
        <f>IF(DC31&lt;&gt;"",IF(ABS($F31-$G31)&gt;=PrSettings!$M$7,(ABS($F31-$G31-CZ31+DA31)&lt;=1)*1,IF(AND(DC31,$F31=$G31,$F31&gt;=PrSettings!$M$6),(ABS(CZ31-$F31)&lt;=1)*1,IF(AND(DC31,$F31+$G31&gt;=PrSettings!$M$8),(ABS(CZ31-$F31)+ABS(DA31-$G31)&lt;=1)*1,""))),"")</f>
        <v/>
      </c>
      <c r="DG31" s="618"/>
      <c r="DI31" s="605">
        <f t="shared" si="8"/>
        <v>11</v>
      </c>
      <c r="DJ31" s="646" t="str">
        <f>GrpD!$B$8</f>
        <v>Niederlande</v>
      </c>
      <c r="DK31" s="606">
        <f t="shared" si="284"/>
        <v>7</v>
      </c>
      <c r="DL31" s="646" t="str">
        <f>GrpD!$D$8</f>
        <v>Frankreich</v>
      </c>
      <c r="DM31" s="643"/>
      <c r="DN31" s="643"/>
      <c r="DO31" s="615"/>
      <c r="DP31" s="606" t="str">
        <f t="shared" si="285"/>
        <v/>
      </c>
      <c r="DQ31" s="606" t="str">
        <f>IF((DP31&lt;&gt;""),IF(OR($F31&lt;&gt;$G31,PrSettings!$M$4="●"),(($F31-$G31)=(DM31-DN31))*1,0),"")</f>
        <v/>
      </c>
      <c r="DR31" s="606" t="str">
        <f t="shared" si="286"/>
        <v/>
      </c>
      <c r="DS31" s="606" t="str">
        <f>IF(DP31&lt;&gt;"",IF(ABS($F31-$G31)&gt;=PrSettings!$M$7,(ABS($F31-$G31-DM31+DN31)&lt;=1)*1,IF(AND(DP31,$F31=$G31,$F31&gt;=PrSettings!$M$6),(ABS(DM31-$F31)&lt;=1)*1,IF(AND(DP31,$F31+$G31&gt;=PrSettings!$M$8),(ABS(DM31-$F31)+ABS(DN31-$G31)&lt;=1)*1,""))),"")</f>
        <v/>
      </c>
      <c r="DT31" s="618"/>
      <c r="DV31" s="605">
        <f t="shared" si="9"/>
        <v>11</v>
      </c>
      <c r="DW31" s="646" t="str">
        <f>GrpD!$B$8</f>
        <v>Niederlande</v>
      </c>
      <c r="DX31" s="606">
        <f t="shared" si="287"/>
        <v>7</v>
      </c>
      <c r="DY31" s="646" t="str">
        <f>GrpD!$D$8</f>
        <v>Frankreich</v>
      </c>
      <c r="DZ31" s="643"/>
      <c r="EA31" s="643"/>
      <c r="EB31" s="615"/>
      <c r="EC31" s="606" t="str">
        <f t="shared" si="288"/>
        <v/>
      </c>
      <c r="ED31" s="606" t="str">
        <f>IF((EC31&lt;&gt;""),IF(OR($F31&lt;&gt;$G31,PrSettings!$M$4="●"),(($F31-$G31)=(DZ31-EA31))*1,0),"")</f>
        <v/>
      </c>
      <c r="EE31" s="606" t="str">
        <f t="shared" si="289"/>
        <v/>
      </c>
      <c r="EF31" s="606" t="str">
        <f>IF(EC31&lt;&gt;"",IF(ABS($F31-$G31)&gt;=PrSettings!$M$7,(ABS($F31-$G31-DZ31+EA31)&lt;=1)*1,IF(AND(EC31,$F31=$G31,$F31&gt;=PrSettings!$M$6),(ABS(DZ31-$F31)&lt;=1)*1,IF(AND(EC31,$F31+$G31&gt;=PrSettings!$M$8),(ABS(DZ31-$F31)+ABS(EA31-$G31)&lt;=1)*1,""))),"")</f>
        <v/>
      </c>
      <c r="EG31" s="618"/>
      <c r="EI31" s="605">
        <f t="shared" si="10"/>
        <v>11</v>
      </c>
      <c r="EJ31" s="646" t="str">
        <f>GrpD!$B$8</f>
        <v>Niederlande</v>
      </c>
      <c r="EK31" s="606">
        <f t="shared" si="290"/>
        <v>7</v>
      </c>
      <c r="EL31" s="646" t="str">
        <f>GrpD!$D$8</f>
        <v>Frankreich</v>
      </c>
      <c r="EM31" s="643"/>
      <c r="EN31" s="643"/>
      <c r="EO31" s="615"/>
      <c r="EP31" s="606" t="str">
        <f t="shared" si="291"/>
        <v/>
      </c>
      <c r="EQ31" s="606" t="str">
        <f>IF((EP31&lt;&gt;""),IF(OR($F31&lt;&gt;$G31,PrSettings!$M$4="●"),(($F31-$G31)=(EM31-EN31))*1,0),"")</f>
        <v/>
      </c>
      <c r="ER31" s="606" t="str">
        <f t="shared" si="292"/>
        <v/>
      </c>
      <c r="ES31" s="606" t="str">
        <f>IF(EP31&lt;&gt;"",IF(ABS($F31-$G31)&gt;=PrSettings!$M$7,(ABS($F31-$G31-EM31+EN31)&lt;=1)*1,IF(AND(EP31,$F31=$G31,$F31&gt;=PrSettings!$M$6),(ABS(EM31-$F31)&lt;=1)*1,IF(AND(EP31,$F31+$G31&gt;=PrSettings!$M$8),(ABS(EM31-$F31)+ABS(EN31-$G31)&lt;=1)*1,""))),"")</f>
        <v/>
      </c>
      <c r="ET31" s="618"/>
      <c r="EV31" s="605">
        <f t="shared" si="11"/>
        <v>11</v>
      </c>
      <c r="EW31" s="646" t="str">
        <f>GrpD!$B$8</f>
        <v>Niederlande</v>
      </c>
      <c r="EX31" s="606">
        <f t="shared" si="293"/>
        <v>7</v>
      </c>
      <c r="EY31" s="646" t="str">
        <f>GrpD!$D$8</f>
        <v>Frankreich</v>
      </c>
      <c r="EZ31" s="643"/>
      <c r="FA31" s="643"/>
      <c r="FB31" s="615"/>
      <c r="FC31" s="606" t="str">
        <f t="shared" si="294"/>
        <v/>
      </c>
      <c r="FD31" s="606" t="str">
        <f>IF((FC31&lt;&gt;""),IF(OR($F31&lt;&gt;$G31,PrSettings!$M$4="●"),(($F31-$G31)=(EZ31-FA31))*1,0),"")</f>
        <v/>
      </c>
      <c r="FE31" s="606" t="str">
        <f t="shared" si="295"/>
        <v/>
      </c>
      <c r="FF31" s="606" t="str">
        <f>IF(FC31&lt;&gt;"",IF(ABS($F31-$G31)&gt;=PrSettings!$M$7,(ABS($F31-$G31-EZ31+FA31)&lt;=1)*1,IF(AND(FC31,$F31=$G31,$F31&gt;=PrSettings!$M$6),(ABS(EZ31-$F31)&lt;=1)*1,IF(AND(FC31,$F31+$G31&gt;=PrSettings!$M$8),(ABS(EZ31-$F31)+ABS(FA31-$G31)&lt;=1)*1,""))),"")</f>
        <v/>
      </c>
      <c r="FG31" s="618"/>
      <c r="FI31" s="605">
        <f t="shared" si="12"/>
        <v>11</v>
      </c>
      <c r="FJ31" s="646" t="str">
        <f>GrpD!$B$8</f>
        <v>Niederlande</v>
      </c>
      <c r="FK31" s="606">
        <f t="shared" si="296"/>
        <v>7</v>
      </c>
      <c r="FL31" s="646" t="str">
        <f>GrpD!$D$8</f>
        <v>Frankreich</v>
      </c>
      <c r="FM31" s="643"/>
      <c r="FN31" s="643"/>
      <c r="FO31" s="615"/>
      <c r="FP31" s="606" t="str">
        <f t="shared" si="297"/>
        <v/>
      </c>
      <c r="FQ31" s="606" t="str">
        <f>IF((FP31&lt;&gt;""),IF(OR($F31&lt;&gt;$G31,PrSettings!$M$4="●"),(($F31-$G31)=(FM31-FN31))*1,0),"")</f>
        <v/>
      </c>
      <c r="FR31" s="606" t="str">
        <f t="shared" si="298"/>
        <v/>
      </c>
      <c r="FS31" s="606" t="str">
        <f>IF(FP31&lt;&gt;"",IF(ABS($F31-$G31)&gt;=PrSettings!$M$7,(ABS($F31-$G31-FM31+FN31)&lt;=1)*1,IF(AND(FP31,$F31=$G31,$F31&gt;=PrSettings!$M$6),(ABS(FM31-$F31)&lt;=1)*1,IF(AND(FP31,$F31+$G31&gt;=PrSettings!$M$8),(ABS(FM31-$F31)+ABS(FN31-$G31)&lt;=1)*1,""))),"")</f>
        <v/>
      </c>
      <c r="FT31" s="618"/>
      <c r="FV31" s="605">
        <f t="shared" si="13"/>
        <v>11</v>
      </c>
      <c r="FW31" s="646" t="str">
        <f>GrpD!$B$8</f>
        <v>Niederlande</v>
      </c>
      <c r="FX31" s="606">
        <f t="shared" si="299"/>
        <v>7</v>
      </c>
      <c r="FY31" s="646" t="str">
        <f>GrpD!$D$8</f>
        <v>Frankreich</v>
      </c>
      <c r="FZ31" s="643"/>
      <c r="GA31" s="643"/>
      <c r="GB31" s="615"/>
      <c r="GC31" s="606" t="str">
        <f t="shared" si="300"/>
        <v/>
      </c>
      <c r="GD31" s="606" t="str">
        <f>IF((GC31&lt;&gt;""),IF(OR($F31&lt;&gt;$G31,PrSettings!$M$4="●"),(($F31-$G31)=(FZ31-GA31))*1,0),"")</f>
        <v/>
      </c>
      <c r="GE31" s="606" t="str">
        <f t="shared" si="301"/>
        <v/>
      </c>
      <c r="GF31" s="606" t="str">
        <f>IF(GC31&lt;&gt;"",IF(ABS($F31-$G31)&gt;=PrSettings!$M$7,(ABS($F31-$G31-FZ31+GA31)&lt;=1)*1,IF(AND(GC31,$F31=$G31,$F31&gt;=PrSettings!$M$6),(ABS(FZ31-$F31)&lt;=1)*1,IF(AND(GC31,$F31+$G31&gt;=PrSettings!$M$8),(ABS(FZ31-$F31)+ABS(GA31-$G31)&lt;=1)*1,""))),"")</f>
        <v/>
      </c>
      <c r="GG31" s="618"/>
      <c r="GI31" s="605">
        <f t="shared" si="14"/>
        <v>11</v>
      </c>
      <c r="GJ31" s="646" t="str">
        <f>GrpD!$B$8</f>
        <v>Niederlande</v>
      </c>
      <c r="GK31" s="606">
        <f t="shared" si="302"/>
        <v>7</v>
      </c>
      <c r="GL31" s="646" t="str">
        <f>GrpD!$D$8</f>
        <v>Frankreich</v>
      </c>
      <c r="GM31" s="643"/>
      <c r="GN31" s="643"/>
      <c r="GO31" s="615"/>
      <c r="GP31" s="606" t="str">
        <f t="shared" si="303"/>
        <v/>
      </c>
      <c r="GQ31" s="606" t="str">
        <f>IF((GP31&lt;&gt;""),IF(OR($F31&lt;&gt;$G31,PrSettings!$M$4="●"),(($F31-$G31)=(GM31-GN31))*1,0),"")</f>
        <v/>
      </c>
      <c r="GR31" s="606" t="str">
        <f t="shared" si="304"/>
        <v/>
      </c>
      <c r="GS31" s="606" t="str">
        <f>IF(GP31&lt;&gt;"",IF(ABS($F31-$G31)&gt;=PrSettings!$M$7,(ABS($F31-$G31-GM31+GN31)&lt;=1)*1,IF(AND(GP31,$F31=$G31,$F31&gt;=PrSettings!$M$6),(ABS(GM31-$F31)&lt;=1)*1,IF(AND(GP31,$F31+$G31&gt;=PrSettings!$M$8),(ABS(GM31-$F31)+ABS(GN31-$G31)&lt;=1)*1,""))),"")</f>
        <v/>
      </c>
      <c r="GT31" s="618"/>
      <c r="GV31" s="605">
        <f t="shared" si="15"/>
        <v>11</v>
      </c>
      <c r="GW31" s="646" t="str">
        <f>GrpD!$B$8</f>
        <v>Niederlande</v>
      </c>
      <c r="GX31" s="606">
        <f t="shared" si="305"/>
        <v>7</v>
      </c>
      <c r="GY31" s="646" t="str">
        <f>GrpD!$D$8</f>
        <v>Frankreich</v>
      </c>
      <c r="GZ31" s="643"/>
      <c r="HA31" s="643"/>
      <c r="HB31" s="615"/>
      <c r="HC31" s="606" t="str">
        <f t="shared" si="306"/>
        <v/>
      </c>
      <c r="HD31" s="606" t="str">
        <f>IF((HC31&lt;&gt;""),IF(OR($F31&lt;&gt;$G31,PrSettings!$M$4="●"),(($F31-$G31)=(GZ31-HA31))*1,0),"")</f>
        <v/>
      </c>
      <c r="HE31" s="606" t="str">
        <f t="shared" si="307"/>
        <v/>
      </c>
      <c r="HF31" s="606" t="str">
        <f>IF(HC31&lt;&gt;"",IF(ABS($F31-$G31)&gt;=PrSettings!$M$7,(ABS($F31-$G31-GZ31+HA31)&lt;=1)*1,IF(AND(HC31,$F31=$G31,$F31&gt;=PrSettings!$M$6),(ABS(GZ31-$F31)&lt;=1)*1,IF(AND(HC31,$F31+$G31&gt;=PrSettings!$M$8),(ABS(GZ31-$F31)+ABS(HA31-$G31)&lt;=1)*1,""))),"")</f>
        <v/>
      </c>
      <c r="HG31" s="618"/>
      <c r="HI31" s="605">
        <f t="shared" si="16"/>
        <v>11</v>
      </c>
      <c r="HJ31" s="646" t="str">
        <f>GrpD!$B$8</f>
        <v>Niederlande</v>
      </c>
      <c r="HK31" s="606">
        <f t="shared" si="308"/>
        <v>7</v>
      </c>
      <c r="HL31" s="646" t="str">
        <f>GrpD!$D$8</f>
        <v>Frankreich</v>
      </c>
      <c r="HM31" s="643"/>
      <c r="HN31" s="643"/>
      <c r="HO31" s="615"/>
      <c r="HP31" s="606" t="str">
        <f t="shared" si="309"/>
        <v/>
      </c>
      <c r="HQ31" s="606" t="str">
        <f>IF((HP31&lt;&gt;""),IF(OR($F31&lt;&gt;$G31,PrSettings!$M$4="●"),(($F31-$G31)=(HM31-HN31))*1,0),"")</f>
        <v/>
      </c>
      <c r="HR31" s="606" t="str">
        <f t="shared" si="310"/>
        <v/>
      </c>
      <c r="HS31" s="606" t="str">
        <f>IF(HP31&lt;&gt;"",IF(ABS($F31-$G31)&gt;=PrSettings!$M$7,(ABS($F31-$G31-HM31+HN31)&lt;=1)*1,IF(AND(HP31,$F31=$G31,$F31&gt;=PrSettings!$M$6),(ABS(HM31-$F31)&lt;=1)*1,IF(AND(HP31,$F31+$G31&gt;=PrSettings!$M$8),(ABS(HM31-$F31)+ABS(HN31-$G31)&lt;=1)*1,""))),"")</f>
        <v/>
      </c>
      <c r="HT31" s="618"/>
      <c r="HV31" s="605">
        <f t="shared" si="17"/>
        <v>11</v>
      </c>
      <c r="HW31" s="646" t="str">
        <f>GrpD!$B$8</f>
        <v>Niederlande</v>
      </c>
      <c r="HX31" s="606">
        <f t="shared" si="311"/>
        <v>7</v>
      </c>
      <c r="HY31" s="646" t="str">
        <f>GrpD!$D$8</f>
        <v>Frankreich</v>
      </c>
      <c r="HZ31" s="643"/>
      <c r="IA31" s="643"/>
      <c r="IB31" s="615"/>
      <c r="IC31" s="606" t="str">
        <f t="shared" si="312"/>
        <v/>
      </c>
      <c r="ID31" s="606" t="str">
        <f>IF((IC31&lt;&gt;""),IF(OR($F31&lt;&gt;$G31,PrSettings!$M$4="●"),(($F31-$G31)=(HZ31-IA31))*1,0),"")</f>
        <v/>
      </c>
      <c r="IE31" s="606" t="str">
        <f t="shared" si="313"/>
        <v/>
      </c>
      <c r="IF31" s="606" t="str">
        <f>IF(IC31&lt;&gt;"",IF(ABS($F31-$G31)&gt;=PrSettings!$M$7,(ABS($F31-$G31-HZ31+IA31)&lt;=1)*1,IF(AND(IC31,$F31=$G31,$F31&gt;=PrSettings!$M$6),(ABS(HZ31-$F31)&lt;=1)*1,IF(AND(IC31,$F31+$G31&gt;=PrSettings!$M$8),(ABS(HZ31-$F31)+ABS(IA31-$G31)&lt;=1)*1,""))),"")</f>
        <v/>
      </c>
      <c r="IG31" s="618"/>
      <c r="II31" s="605">
        <f t="shared" si="18"/>
        <v>11</v>
      </c>
      <c r="IJ31" s="646" t="str">
        <f>GrpD!$B$8</f>
        <v>Niederlande</v>
      </c>
      <c r="IK31" s="606">
        <f t="shared" si="314"/>
        <v>7</v>
      </c>
      <c r="IL31" s="646" t="str">
        <f>GrpD!$D$8</f>
        <v>Frankreich</v>
      </c>
      <c r="IM31" s="643"/>
      <c r="IN31" s="643"/>
      <c r="IO31" s="615"/>
      <c r="IP31" s="606" t="str">
        <f t="shared" si="315"/>
        <v/>
      </c>
      <c r="IQ31" s="606" t="str">
        <f>IF((IP31&lt;&gt;""),IF(OR($F31&lt;&gt;$G31,PrSettings!$M$4="●"),(($F31-$G31)=(IM31-IN31))*1,0),"")</f>
        <v/>
      </c>
      <c r="IR31" s="606" t="str">
        <f t="shared" si="316"/>
        <v/>
      </c>
      <c r="IS31" s="606" t="str">
        <f>IF(IP31&lt;&gt;"",IF(ABS($F31-$G31)&gt;=PrSettings!$M$7,(ABS($F31-$G31-IM31+IN31)&lt;=1)*1,IF(AND(IP31,$F31=$G31,$F31&gt;=PrSettings!$M$6),(ABS(IM31-$F31)&lt;=1)*1,IF(AND(IP31,$F31+$G31&gt;=PrSettings!$M$8),(ABS(IM31-$F31)+ABS(IN31-$G31)&lt;=1)*1,""))),"")</f>
        <v/>
      </c>
      <c r="IT31" s="618"/>
      <c r="IV31" s="605">
        <f t="shared" si="19"/>
        <v>11</v>
      </c>
      <c r="IW31" s="646" t="str">
        <f>GrpD!$B$8</f>
        <v>Niederlande</v>
      </c>
      <c r="IX31" s="606">
        <f t="shared" si="317"/>
        <v>7</v>
      </c>
      <c r="IY31" s="646" t="str">
        <f>GrpD!$D$8</f>
        <v>Frankreich</v>
      </c>
      <c r="IZ31" s="643"/>
      <c r="JA31" s="643"/>
      <c r="JB31" s="615"/>
      <c r="JC31" s="606" t="str">
        <f t="shared" si="318"/>
        <v/>
      </c>
      <c r="JD31" s="606" t="str">
        <f>IF((JC31&lt;&gt;""),IF(OR($F31&lt;&gt;$G31,PrSettings!$M$4="●"),(($F31-$G31)=(IZ31-JA31))*1,0),"")</f>
        <v/>
      </c>
      <c r="JE31" s="606" t="str">
        <f t="shared" si="319"/>
        <v/>
      </c>
      <c r="JF31" s="606" t="str">
        <f>IF(JC31&lt;&gt;"",IF(ABS($F31-$G31)&gt;=PrSettings!$M$7,(ABS($F31-$G31-IZ31+JA31)&lt;=1)*1,IF(AND(JC31,$F31=$G31,$F31&gt;=PrSettings!$M$6),(ABS(IZ31-$F31)&lt;=1)*1,IF(AND(JC31,$F31+$G31&gt;=PrSettings!$M$8),(ABS(IZ31-$F31)+ABS(JA31-$G31)&lt;=1)*1,""))),"")</f>
        <v/>
      </c>
      <c r="JG31" s="618"/>
      <c r="JI31" s="605">
        <f t="shared" si="20"/>
        <v>11</v>
      </c>
      <c r="JJ31" s="646" t="str">
        <f>GrpD!$B$8</f>
        <v>Niederlande</v>
      </c>
      <c r="JK31" s="606">
        <f t="shared" si="320"/>
        <v>7</v>
      </c>
      <c r="JL31" s="646" t="str">
        <f>GrpD!$D$8</f>
        <v>Frankreich</v>
      </c>
      <c r="JM31" s="643"/>
      <c r="JN31" s="643"/>
      <c r="JO31" s="615"/>
      <c r="JP31" s="606" t="str">
        <f t="shared" si="321"/>
        <v/>
      </c>
      <c r="JQ31" s="606" t="str">
        <f>IF((JP31&lt;&gt;""),IF(OR($F31&lt;&gt;$G31,PrSettings!$M$4="●"),(($F31-$G31)=(JM31-JN31))*1,0),"")</f>
        <v/>
      </c>
      <c r="JR31" s="606" t="str">
        <f t="shared" si="322"/>
        <v/>
      </c>
      <c r="JS31" s="606" t="str">
        <f>IF(JP31&lt;&gt;"",IF(ABS($F31-$G31)&gt;=PrSettings!$M$7,(ABS($F31-$G31-JM31+JN31)&lt;=1)*1,IF(AND(JP31,$F31=$G31,$F31&gt;=PrSettings!$M$6),(ABS(JM31-$F31)&lt;=1)*1,IF(AND(JP31,$F31+$G31&gt;=PrSettings!$M$8),(ABS(JM31-$F31)+ABS(JN31-$G31)&lt;=1)*1,""))),"")</f>
        <v/>
      </c>
      <c r="JT31" s="618"/>
      <c r="JV31" s="605">
        <f t="shared" si="21"/>
        <v>11</v>
      </c>
      <c r="JW31" s="646" t="str">
        <f>GrpD!$B$8</f>
        <v>Niederlande</v>
      </c>
      <c r="JX31" s="606">
        <f t="shared" si="323"/>
        <v>7</v>
      </c>
      <c r="JY31" s="646" t="str">
        <f>GrpD!$D$8</f>
        <v>Frankreich</v>
      </c>
      <c r="JZ31" s="643"/>
      <c r="KA31" s="643"/>
      <c r="KB31" s="615"/>
      <c r="KC31" s="606" t="str">
        <f t="shared" si="324"/>
        <v/>
      </c>
      <c r="KD31" s="606" t="str">
        <f>IF((KC31&lt;&gt;""),IF(OR($F31&lt;&gt;$G31,PrSettings!$M$4="●"),(($F31-$G31)=(JZ31-KA31))*1,0),"")</f>
        <v/>
      </c>
      <c r="KE31" s="606" t="str">
        <f t="shared" si="325"/>
        <v/>
      </c>
      <c r="KF31" s="606" t="str">
        <f>IF(KC31&lt;&gt;"",IF(ABS($F31-$G31)&gt;=PrSettings!$M$7,(ABS($F31-$G31-JZ31+KA31)&lt;=1)*1,IF(AND(KC31,$F31=$G31,$F31&gt;=PrSettings!$M$6),(ABS(JZ31-$F31)&lt;=1)*1,IF(AND(KC31,$F31+$G31&gt;=PrSettings!$M$8),(ABS(JZ31-$F31)+ABS(KA31-$G31)&lt;=1)*1,""))),"")</f>
        <v/>
      </c>
      <c r="KG31" s="618"/>
      <c r="KI31" s="605">
        <f t="shared" si="22"/>
        <v>11</v>
      </c>
      <c r="KJ31" s="646" t="str">
        <f>GrpD!$B$8</f>
        <v>Niederlande</v>
      </c>
      <c r="KK31" s="606">
        <f t="shared" si="326"/>
        <v>7</v>
      </c>
      <c r="KL31" s="646" t="str">
        <f>GrpD!$D$8</f>
        <v>Frankreich</v>
      </c>
      <c r="KM31" s="643"/>
      <c r="KN31" s="643"/>
      <c r="KO31" s="615"/>
      <c r="KP31" s="606" t="str">
        <f t="shared" si="327"/>
        <v/>
      </c>
      <c r="KQ31" s="606" t="str">
        <f>IF((KP31&lt;&gt;""),IF(OR($F31&lt;&gt;$G31,PrSettings!$M$4="●"),(($F31-$G31)=(KM31-KN31))*1,0),"")</f>
        <v/>
      </c>
      <c r="KR31" s="606" t="str">
        <f t="shared" si="328"/>
        <v/>
      </c>
      <c r="KS31" s="606" t="str">
        <f>IF(KP31&lt;&gt;"",IF(ABS($F31-$G31)&gt;=PrSettings!$M$7,(ABS($F31-$G31-KM31+KN31)&lt;=1)*1,IF(AND(KP31,$F31=$G31,$F31&gt;=PrSettings!$M$6),(ABS(KM31-$F31)&lt;=1)*1,IF(AND(KP31,$F31+$G31&gt;=PrSettings!$M$8),(ABS(KM31-$F31)+ABS(KN31-$G31)&lt;=1)*1,""))),"")</f>
        <v/>
      </c>
      <c r="KT31" s="618"/>
      <c r="KV31" s="605">
        <f t="shared" si="23"/>
        <v>11</v>
      </c>
      <c r="KW31" s="646" t="str">
        <f>GrpD!$B$8</f>
        <v>Niederlande</v>
      </c>
      <c r="KX31" s="606">
        <f t="shared" si="329"/>
        <v>7</v>
      </c>
      <c r="KY31" s="646" t="str">
        <f>GrpD!$D$8</f>
        <v>Frankreich</v>
      </c>
      <c r="KZ31" s="643"/>
      <c r="LA31" s="643"/>
      <c r="LB31" s="615"/>
      <c r="LC31" s="606" t="str">
        <f t="shared" si="330"/>
        <v/>
      </c>
      <c r="LD31" s="606" t="str">
        <f>IF((LC31&lt;&gt;""),IF(OR($F31&lt;&gt;$G31,PrSettings!$M$4="●"),(($F31-$G31)=(KZ31-LA31))*1,0),"")</f>
        <v/>
      </c>
      <c r="LE31" s="606" t="str">
        <f t="shared" si="331"/>
        <v/>
      </c>
      <c r="LF31" s="606" t="str">
        <f>IF(LC31&lt;&gt;"",IF(ABS($F31-$G31)&gt;=PrSettings!$M$7,(ABS($F31-$G31-KZ31+LA31)&lt;=1)*1,IF(AND(LC31,$F31=$G31,$F31&gt;=PrSettings!$M$6),(ABS(KZ31-$F31)&lt;=1)*1,IF(AND(LC31,$F31+$G31&gt;=PrSettings!$M$8),(ABS(KZ31-$F31)+ABS(LA31-$G31)&lt;=1)*1,""))),"")</f>
        <v/>
      </c>
      <c r="LG31" s="618"/>
      <c r="LI31" s="605">
        <f t="shared" si="24"/>
        <v>11</v>
      </c>
      <c r="LJ31" s="646" t="str">
        <f>GrpD!$B$8</f>
        <v>Niederlande</v>
      </c>
      <c r="LK31" s="606">
        <f t="shared" si="332"/>
        <v>7</v>
      </c>
      <c r="LL31" s="646" t="str">
        <f>GrpD!$D$8</f>
        <v>Frankreich</v>
      </c>
      <c r="LM31" s="643"/>
      <c r="LN31" s="643"/>
      <c r="LO31" s="615"/>
      <c r="LP31" s="606" t="str">
        <f t="shared" si="333"/>
        <v/>
      </c>
      <c r="LQ31" s="606" t="str">
        <f>IF((LP31&lt;&gt;""),IF(OR($F31&lt;&gt;$G31,PrSettings!$M$4="●"),(($F31-$G31)=(LM31-LN31))*1,0),"")</f>
        <v/>
      </c>
      <c r="LR31" s="606" t="str">
        <f t="shared" si="334"/>
        <v/>
      </c>
      <c r="LS31" s="606" t="str">
        <f>IF(LP31&lt;&gt;"",IF(ABS($F31-$G31)&gt;=PrSettings!$M$7,(ABS($F31-$G31-LM31+LN31)&lt;=1)*1,IF(AND(LP31,$F31=$G31,$F31&gt;=PrSettings!$M$6),(ABS(LM31-$F31)&lt;=1)*1,IF(AND(LP31,$F31+$G31&gt;=PrSettings!$M$8),(ABS(LM31-$F31)+ABS(LN31-$G31)&lt;=1)*1,""))),"")</f>
        <v/>
      </c>
      <c r="LT31" s="618"/>
      <c r="LV31" s="605">
        <f t="shared" si="25"/>
        <v>11</v>
      </c>
      <c r="LW31" s="646" t="str">
        <f>GrpD!$B$8</f>
        <v>Niederlande</v>
      </c>
      <c r="LX31" s="606">
        <f t="shared" si="335"/>
        <v>7</v>
      </c>
      <c r="LY31" s="646" t="str">
        <f>GrpD!$D$8</f>
        <v>Frankreich</v>
      </c>
      <c r="LZ31" s="643"/>
      <c r="MA31" s="643"/>
      <c r="MB31" s="615"/>
      <c r="MC31" s="606" t="str">
        <f t="shared" si="336"/>
        <v/>
      </c>
      <c r="MD31" s="606" t="str">
        <f>IF((MC31&lt;&gt;""),IF(OR($F31&lt;&gt;$G31,PrSettings!$M$4="●"),(($F31-$G31)=(LZ31-MA31))*1,0),"")</f>
        <v/>
      </c>
      <c r="ME31" s="606" t="str">
        <f t="shared" si="337"/>
        <v/>
      </c>
      <c r="MF31" s="606" t="str">
        <f>IF(MC31&lt;&gt;"",IF(ABS($F31-$G31)&gt;=PrSettings!$M$7,(ABS($F31-$G31-LZ31+MA31)&lt;=1)*1,IF(AND(MC31,$F31=$G31,$F31&gt;=PrSettings!$M$6),(ABS(LZ31-$F31)&lt;=1)*1,IF(AND(MC31,$F31+$G31&gt;=PrSettings!$M$8),(ABS(LZ31-$F31)+ABS(MA31-$G31)&lt;=1)*1,""))),"")</f>
        <v/>
      </c>
      <c r="MG31" s="618"/>
    </row>
    <row r="32" spans="2:345" x14ac:dyDescent="0.25">
      <c r="B32" s="605">
        <f>INDEX(Groups!$C$7:$C$25,MATCH(C32,Groups!$D$7:$D$25,0))</f>
        <v>3</v>
      </c>
      <c r="C32" s="646" t="str">
        <f>GrpD!$B$9</f>
        <v>England</v>
      </c>
      <c r="D32" s="606">
        <f>INDEX(Groups!$C$7:$C$25,MATCH(E32,Groups!$D$7:$D$25,0))</f>
        <v>19</v>
      </c>
      <c r="E32" s="646" t="str">
        <f>GrpD!$D$9</f>
        <v>Wales</v>
      </c>
      <c r="F32" s="649">
        <f>GrpD!$E$9</f>
        <v>6</v>
      </c>
      <c r="G32" s="650">
        <f>GrpD!$G$9</f>
        <v>1</v>
      </c>
      <c r="I32" s="605">
        <f t="shared" si="0"/>
        <v>3</v>
      </c>
      <c r="J32" s="646" t="str">
        <f>GrpD!$B$9</f>
        <v>England</v>
      </c>
      <c r="K32" s="606">
        <f t="shared" si="260"/>
        <v>19</v>
      </c>
      <c r="L32" s="646" t="str">
        <f>GrpD!$D$9</f>
        <v>Wales</v>
      </c>
      <c r="M32" s="643"/>
      <c r="N32" s="643"/>
      <c r="O32" s="616"/>
      <c r="P32" s="606" t="str">
        <f t="shared" si="261"/>
        <v/>
      </c>
      <c r="Q32" s="606" t="str">
        <f>IF((P32&lt;&gt;""),IF(OR($F32&lt;&gt;$G32,PrSettings!$M$4="●"),(($F32-$G32)=(M32-N32))*1,0),"")</f>
        <v/>
      </c>
      <c r="R32" s="606" t="str">
        <f t="shared" si="262"/>
        <v/>
      </c>
      <c r="S32" s="606" t="str">
        <f>IF(P32&lt;&gt;"",IF(ABS($F32-$G32)&gt;=PrSettings!$M$7,(ABS($F32-$G32-M32+N32)&lt;=1)*1,IF(AND(P32,$F32=$G32,$F32&gt;=PrSettings!$M$6),(ABS(M32-$F32)&lt;=1)*1,IF(AND(P32,$F32+$G32&gt;=PrSettings!$M$8),(ABS(M32-$F32)+ABS(N32-$G32)&lt;=1)*1,""))),"")</f>
        <v/>
      </c>
      <c r="T32" s="619"/>
      <c r="V32" s="605">
        <f t="shared" si="1"/>
        <v>3</v>
      </c>
      <c r="W32" s="646" t="str">
        <f>GrpD!$B$9</f>
        <v>England</v>
      </c>
      <c r="X32" s="606">
        <f t="shared" si="263"/>
        <v>19</v>
      </c>
      <c r="Y32" s="646" t="str">
        <f>GrpD!$D$9</f>
        <v>Wales</v>
      </c>
      <c r="Z32" s="643"/>
      <c r="AA32" s="643"/>
      <c r="AB32" s="616"/>
      <c r="AC32" s="606" t="str">
        <f t="shared" si="264"/>
        <v/>
      </c>
      <c r="AD32" s="606" t="str">
        <f>IF((AC32&lt;&gt;""),IF(OR($F32&lt;&gt;$G32,PrSettings!$M$4="●"),(($F32-$G32)=(Z32-AA32))*1,0),"")</f>
        <v/>
      </c>
      <c r="AE32" s="606" t="str">
        <f t="shared" si="265"/>
        <v/>
      </c>
      <c r="AF32" s="606" t="str">
        <f>IF(AC32&lt;&gt;"",IF(ABS($F32-$G32)&gt;=PrSettings!$M$7,(ABS($F32-$G32-Z32+AA32)&lt;=1)*1,IF(AND(AC32,$F32=$G32,$F32&gt;=PrSettings!$M$6),(ABS(Z32-$F32)&lt;=1)*1,IF(AND(AC32,$F32+$G32&gt;=PrSettings!$M$8),(ABS(Z32-$F32)+ABS(AA32-$G32)&lt;=1)*1,""))),"")</f>
        <v/>
      </c>
      <c r="AG32" s="619"/>
      <c r="AI32" s="605">
        <f t="shared" si="2"/>
        <v>3</v>
      </c>
      <c r="AJ32" s="646" t="str">
        <f>GrpD!$B$9</f>
        <v>England</v>
      </c>
      <c r="AK32" s="606">
        <f t="shared" si="266"/>
        <v>19</v>
      </c>
      <c r="AL32" s="646" t="str">
        <f>GrpD!$D$9</f>
        <v>Wales</v>
      </c>
      <c r="AM32" s="643"/>
      <c r="AN32" s="643"/>
      <c r="AO32" s="616"/>
      <c r="AP32" s="606" t="str">
        <f t="shared" si="267"/>
        <v/>
      </c>
      <c r="AQ32" s="606" t="str">
        <f>IF((AP32&lt;&gt;""),IF(OR($F32&lt;&gt;$G32,PrSettings!$M$4="●"),(($F32-$G32)=(AM32-AN32))*1,0),"")</f>
        <v/>
      </c>
      <c r="AR32" s="606" t="str">
        <f t="shared" si="268"/>
        <v/>
      </c>
      <c r="AS32" s="606" t="str">
        <f>IF(AP32&lt;&gt;"",IF(ABS($F32-$G32)&gt;=PrSettings!$M$7,(ABS($F32-$G32-AM32+AN32)&lt;=1)*1,IF(AND(AP32,$F32=$G32,$F32&gt;=PrSettings!$M$6),(ABS(AM32-$F32)&lt;=1)*1,IF(AND(AP32,$F32+$G32&gt;=PrSettings!$M$8),(ABS(AM32-$F32)+ABS(AN32-$G32)&lt;=1)*1,""))),"")</f>
        <v/>
      </c>
      <c r="AT32" s="619"/>
      <c r="AV32" s="605">
        <f t="shared" si="3"/>
        <v>3</v>
      </c>
      <c r="AW32" s="646" t="str">
        <f>GrpD!$B$9</f>
        <v>England</v>
      </c>
      <c r="AX32" s="606">
        <f t="shared" si="269"/>
        <v>19</v>
      </c>
      <c r="AY32" s="646" t="str">
        <f>GrpD!$D$9</f>
        <v>Wales</v>
      </c>
      <c r="AZ32" s="643"/>
      <c r="BA32" s="643"/>
      <c r="BB32" s="616"/>
      <c r="BC32" s="606" t="str">
        <f t="shared" si="270"/>
        <v/>
      </c>
      <c r="BD32" s="606" t="str">
        <f>IF((BC32&lt;&gt;""),IF(OR($F32&lt;&gt;$G32,PrSettings!$M$4="●"),(($F32-$G32)=(AZ32-BA32))*1,0),"")</f>
        <v/>
      </c>
      <c r="BE32" s="606" t="str">
        <f t="shared" si="271"/>
        <v/>
      </c>
      <c r="BF32" s="606" t="str">
        <f>IF(BC32&lt;&gt;"",IF(ABS($F32-$G32)&gt;=PrSettings!$M$7,(ABS($F32-$G32-AZ32+BA32)&lt;=1)*1,IF(AND(BC32,$F32=$G32,$F32&gt;=PrSettings!$M$6),(ABS(AZ32-$F32)&lt;=1)*1,IF(AND(BC32,$F32+$G32&gt;=PrSettings!$M$8),(ABS(AZ32-$F32)+ABS(BA32-$G32)&lt;=1)*1,""))),"")</f>
        <v/>
      </c>
      <c r="BG32" s="619"/>
      <c r="BI32" s="605">
        <f t="shared" si="4"/>
        <v>3</v>
      </c>
      <c r="BJ32" s="646" t="str">
        <f>GrpD!$B$9</f>
        <v>England</v>
      </c>
      <c r="BK32" s="606">
        <f t="shared" si="272"/>
        <v>19</v>
      </c>
      <c r="BL32" s="646" t="str">
        <f>GrpD!$D$9</f>
        <v>Wales</v>
      </c>
      <c r="BM32" s="643"/>
      <c r="BN32" s="643"/>
      <c r="BO32" s="616"/>
      <c r="BP32" s="606" t="str">
        <f t="shared" si="273"/>
        <v/>
      </c>
      <c r="BQ32" s="606" t="str">
        <f>IF((BP32&lt;&gt;""),IF(OR($F32&lt;&gt;$G32,PrSettings!$M$4="●"),(($F32-$G32)=(BM32-BN32))*1,0),"")</f>
        <v/>
      </c>
      <c r="BR32" s="606" t="str">
        <f t="shared" si="274"/>
        <v/>
      </c>
      <c r="BS32" s="606" t="str">
        <f>IF(BP32&lt;&gt;"",IF(ABS($F32-$G32)&gt;=PrSettings!$M$7,(ABS($F32-$G32-BM32+BN32)&lt;=1)*1,IF(AND(BP32,$F32=$G32,$F32&gt;=PrSettings!$M$6),(ABS(BM32-$F32)&lt;=1)*1,IF(AND(BP32,$F32+$G32&gt;=PrSettings!$M$8),(ABS(BM32-$F32)+ABS(BN32-$G32)&lt;=1)*1,""))),"")</f>
        <v/>
      </c>
      <c r="BT32" s="619"/>
      <c r="BV32" s="605">
        <f t="shared" si="5"/>
        <v>3</v>
      </c>
      <c r="BW32" s="646" t="str">
        <f>GrpD!$B$9</f>
        <v>England</v>
      </c>
      <c r="BX32" s="606">
        <f t="shared" si="275"/>
        <v>19</v>
      </c>
      <c r="BY32" s="646" t="str">
        <f>GrpD!$D$9</f>
        <v>Wales</v>
      </c>
      <c r="BZ32" s="643"/>
      <c r="CA32" s="643"/>
      <c r="CB32" s="616"/>
      <c r="CC32" s="606" t="str">
        <f t="shared" si="276"/>
        <v/>
      </c>
      <c r="CD32" s="606" t="str">
        <f>IF((CC32&lt;&gt;""),IF(OR($F32&lt;&gt;$G32,PrSettings!$M$4="●"),(($F32-$G32)=(BZ32-CA32))*1,0),"")</f>
        <v/>
      </c>
      <c r="CE32" s="606" t="str">
        <f t="shared" si="277"/>
        <v/>
      </c>
      <c r="CF32" s="606" t="str">
        <f>IF(CC32&lt;&gt;"",IF(ABS($F32-$G32)&gt;=PrSettings!$M$7,(ABS($F32-$G32-BZ32+CA32)&lt;=1)*1,IF(AND(CC32,$F32=$G32,$F32&gt;=PrSettings!$M$6),(ABS(BZ32-$F32)&lt;=1)*1,IF(AND(CC32,$F32+$G32&gt;=PrSettings!$M$8),(ABS(BZ32-$F32)+ABS(CA32-$G32)&lt;=1)*1,""))),"")</f>
        <v/>
      </c>
      <c r="CG32" s="619"/>
      <c r="CI32" s="605">
        <f t="shared" si="6"/>
        <v>3</v>
      </c>
      <c r="CJ32" s="646" t="str">
        <f>GrpD!$B$9</f>
        <v>England</v>
      </c>
      <c r="CK32" s="606">
        <f t="shared" si="278"/>
        <v>19</v>
      </c>
      <c r="CL32" s="646" t="str">
        <f>GrpD!$D$9</f>
        <v>Wales</v>
      </c>
      <c r="CM32" s="643"/>
      <c r="CN32" s="643"/>
      <c r="CO32" s="616"/>
      <c r="CP32" s="606" t="str">
        <f t="shared" si="279"/>
        <v/>
      </c>
      <c r="CQ32" s="606" t="str">
        <f>IF((CP32&lt;&gt;""),IF(OR($F32&lt;&gt;$G32,PrSettings!$M$4="●"),(($F32-$G32)=(CM32-CN32))*1,0),"")</f>
        <v/>
      </c>
      <c r="CR32" s="606" t="str">
        <f t="shared" si="280"/>
        <v/>
      </c>
      <c r="CS32" s="606" t="str">
        <f>IF(CP32&lt;&gt;"",IF(ABS($F32-$G32)&gt;=PrSettings!$M$7,(ABS($F32-$G32-CM32+CN32)&lt;=1)*1,IF(AND(CP32,$F32=$G32,$F32&gt;=PrSettings!$M$6),(ABS(CM32-$F32)&lt;=1)*1,IF(AND(CP32,$F32+$G32&gt;=PrSettings!$M$8),(ABS(CM32-$F32)+ABS(CN32-$G32)&lt;=1)*1,""))),"")</f>
        <v/>
      </c>
      <c r="CT32" s="619"/>
      <c r="CV32" s="605">
        <f t="shared" si="7"/>
        <v>3</v>
      </c>
      <c r="CW32" s="646" t="str">
        <f>GrpD!$B$9</f>
        <v>England</v>
      </c>
      <c r="CX32" s="606">
        <f t="shared" si="281"/>
        <v>19</v>
      </c>
      <c r="CY32" s="646" t="str">
        <f>GrpD!$D$9</f>
        <v>Wales</v>
      </c>
      <c r="CZ32" s="643"/>
      <c r="DA32" s="643"/>
      <c r="DB32" s="616"/>
      <c r="DC32" s="606" t="str">
        <f t="shared" si="282"/>
        <v/>
      </c>
      <c r="DD32" s="606" t="str">
        <f>IF((DC32&lt;&gt;""),IF(OR($F32&lt;&gt;$G32,PrSettings!$M$4="●"),(($F32-$G32)=(CZ32-DA32))*1,0),"")</f>
        <v/>
      </c>
      <c r="DE32" s="606" t="str">
        <f t="shared" si="283"/>
        <v/>
      </c>
      <c r="DF32" s="606" t="str">
        <f>IF(DC32&lt;&gt;"",IF(ABS($F32-$G32)&gt;=PrSettings!$M$7,(ABS($F32-$G32-CZ32+DA32)&lt;=1)*1,IF(AND(DC32,$F32=$G32,$F32&gt;=PrSettings!$M$6),(ABS(CZ32-$F32)&lt;=1)*1,IF(AND(DC32,$F32+$G32&gt;=PrSettings!$M$8),(ABS(CZ32-$F32)+ABS(DA32-$G32)&lt;=1)*1,""))),"")</f>
        <v/>
      </c>
      <c r="DG32" s="619"/>
      <c r="DI32" s="605">
        <f t="shared" si="8"/>
        <v>3</v>
      </c>
      <c r="DJ32" s="646" t="str">
        <f>GrpD!$B$9</f>
        <v>England</v>
      </c>
      <c r="DK32" s="606">
        <f t="shared" si="284"/>
        <v>19</v>
      </c>
      <c r="DL32" s="646" t="str">
        <f>GrpD!$D$9</f>
        <v>Wales</v>
      </c>
      <c r="DM32" s="643"/>
      <c r="DN32" s="643"/>
      <c r="DO32" s="616"/>
      <c r="DP32" s="606" t="str">
        <f t="shared" si="285"/>
        <v/>
      </c>
      <c r="DQ32" s="606" t="str">
        <f>IF((DP32&lt;&gt;""),IF(OR($F32&lt;&gt;$G32,PrSettings!$M$4="●"),(($F32-$G32)=(DM32-DN32))*1,0),"")</f>
        <v/>
      </c>
      <c r="DR32" s="606" t="str">
        <f t="shared" si="286"/>
        <v/>
      </c>
      <c r="DS32" s="606" t="str">
        <f>IF(DP32&lt;&gt;"",IF(ABS($F32-$G32)&gt;=PrSettings!$M$7,(ABS($F32-$G32-DM32+DN32)&lt;=1)*1,IF(AND(DP32,$F32=$G32,$F32&gt;=PrSettings!$M$6),(ABS(DM32-$F32)&lt;=1)*1,IF(AND(DP32,$F32+$G32&gt;=PrSettings!$M$8),(ABS(DM32-$F32)+ABS(DN32-$G32)&lt;=1)*1,""))),"")</f>
        <v/>
      </c>
      <c r="DT32" s="619"/>
      <c r="DV32" s="605">
        <f t="shared" si="9"/>
        <v>3</v>
      </c>
      <c r="DW32" s="646" t="str">
        <f>GrpD!$B$9</f>
        <v>England</v>
      </c>
      <c r="DX32" s="606">
        <f t="shared" si="287"/>
        <v>19</v>
      </c>
      <c r="DY32" s="646" t="str">
        <f>GrpD!$D$9</f>
        <v>Wales</v>
      </c>
      <c r="DZ32" s="643"/>
      <c r="EA32" s="643"/>
      <c r="EB32" s="616"/>
      <c r="EC32" s="606" t="str">
        <f t="shared" si="288"/>
        <v/>
      </c>
      <c r="ED32" s="606" t="str">
        <f>IF((EC32&lt;&gt;""),IF(OR($F32&lt;&gt;$G32,PrSettings!$M$4="●"),(($F32-$G32)=(DZ32-EA32))*1,0),"")</f>
        <v/>
      </c>
      <c r="EE32" s="606" t="str">
        <f t="shared" si="289"/>
        <v/>
      </c>
      <c r="EF32" s="606" t="str">
        <f>IF(EC32&lt;&gt;"",IF(ABS($F32-$G32)&gt;=PrSettings!$M$7,(ABS($F32-$G32-DZ32+EA32)&lt;=1)*1,IF(AND(EC32,$F32=$G32,$F32&gt;=PrSettings!$M$6),(ABS(DZ32-$F32)&lt;=1)*1,IF(AND(EC32,$F32+$G32&gt;=PrSettings!$M$8),(ABS(DZ32-$F32)+ABS(EA32-$G32)&lt;=1)*1,""))),"")</f>
        <v/>
      </c>
      <c r="EG32" s="619"/>
      <c r="EI32" s="605">
        <f t="shared" si="10"/>
        <v>3</v>
      </c>
      <c r="EJ32" s="646" t="str">
        <f>GrpD!$B$9</f>
        <v>England</v>
      </c>
      <c r="EK32" s="606">
        <f t="shared" si="290"/>
        <v>19</v>
      </c>
      <c r="EL32" s="646" t="str">
        <f>GrpD!$D$9</f>
        <v>Wales</v>
      </c>
      <c r="EM32" s="643"/>
      <c r="EN32" s="643"/>
      <c r="EO32" s="616"/>
      <c r="EP32" s="606" t="str">
        <f t="shared" si="291"/>
        <v/>
      </c>
      <c r="EQ32" s="606" t="str">
        <f>IF((EP32&lt;&gt;""),IF(OR($F32&lt;&gt;$G32,PrSettings!$M$4="●"),(($F32-$G32)=(EM32-EN32))*1,0),"")</f>
        <v/>
      </c>
      <c r="ER32" s="606" t="str">
        <f t="shared" si="292"/>
        <v/>
      </c>
      <c r="ES32" s="606" t="str">
        <f>IF(EP32&lt;&gt;"",IF(ABS($F32-$G32)&gt;=PrSettings!$M$7,(ABS($F32-$G32-EM32+EN32)&lt;=1)*1,IF(AND(EP32,$F32=$G32,$F32&gt;=PrSettings!$M$6),(ABS(EM32-$F32)&lt;=1)*1,IF(AND(EP32,$F32+$G32&gt;=PrSettings!$M$8),(ABS(EM32-$F32)+ABS(EN32-$G32)&lt;=1)*1,""))),"")</f>
        <v/>
      </c>
      <c r="ET32" s="619"/>
      <c r="EV32" s="605">
        <f t="shared" si="11"/>
        <v>3</v>
      </c>
      <c r="EW32" s="646" t="str">
        <f>GrpD!$B$9</f>
        <v>England</v>
      </c>
      <c r="EX32" s="606">
        <f t="shared" si="293"/>
        <v>19</v>
      </c>
      <c r="EY32" s="646" t="str">
        <f>GrpD!$D$9</f>
        <v>Wales</v>
      </c>
      <c r="EZ32" s="643"/>
      <c r="FA32" s="643"/>
      <c r="FB32" s="616"/>
      <c r="FC32" s="606" t="str">
        <f t="shared" si="294"/>
        <v/>
      </c>
      <c r="FD32" s="606" t="str">
        <f>IF((FC32&lt;&gt;""),IF(OR($F32&lt;&gt;$G32,PrSettings!$M$4="●"),(($F32-$G32)=(EZ32-FA32))*1,0),"")</f>
        <v/>
      </c>
      <c r="FE32" s="606" t="str">
        <f t="shared" si="295"/>
        <v/>
      </c>
      <c r="FF32" s="606" t="str">
        <f>IF(FC32&lt;&gt;"",IF(ABS($F32-$G32)&gt;=PrSettings!$M$7,(ABS($F32-$G32-EZ32+FA32)&lt;=1)*1,IF(AND(FC32,$F32=$G32,$F32&gt;=PrSettings!$M$6),(ABS(EZ32-$F32)&lt;=1)*1,IF(AND(FC32,$F32+$G32&gt;=PrSettings!$M$8),(ABS(EZ32-$F32)+ABS(FA32-$G32)&lt;=1)*1,""))),"")</f>
        <v/>
      </c>
      <c r="FG32" s="619"/>
      <c r="FI32" s="605">
        <f t="shared" si="12"/>
        <v>3</v>
      </c>
      <c r="FJ32" s="646" t="str">
        <f>GrpD!$B$9</f>
        <v>England</v>
      </c>
      <c r="FK32" s="606">
        <f t="shared" si="296"/>
        <v>19</v>
      </c>
      <c r="FL32" s="646" t="str">
        <f>GrpD!$D$9</f>
        <v>Wales</v>
      </c>
      <c r="FM32" s="643"/>
      <c r="FN32" s="643"/>
      <c r="FO32" s="616"/>
      <c r="FP32" s="606" t="str">
        <f t="shared" si="297"/>
        <v/>
      </c>
      <c r="FQ32" s="606" t="str">
        <f>IF((FP32&lt;&gt;""),IF(OR($F32&lt;&gt;$G32,PrSettings!$M$4="●"),(($F32-$G32)=(FM32-FN32))*1,0),"")</f>
        <v/>
      </c>
      <c r="FR32" s="606" t="str">
        <f t="shared" si="298"/>
        <v/>
      </c>
      <c r="FS32" s="606" t="str">
        <f>IF(FP32&lt;&gt;"",IF(ABS($F32-$G32)&gt;=PrSettings!$M$7,(ABS($F32-$G32-FM32+FN32)&lt;=1)*1,IF(AND(FP32,$F32=$G32,$F32&gt;=PrSettings!$M$6),(ABS(FM32-$F32)&lt;=1)*1,IF(AND(FP32,$F32+$G32&gt;=PrSettings!$M$8),(ABS(FM32-$F32)+ABS(FN32-$G32)&lt;=1)*1,""))),"")</f>
        <v/>
      </c>
      <c r="FT32" s="619"/>
      <c r="FV32" s="605">
        <f t="shared" si="13"/>
        <v>3</v>
      </c>
      <c r="FW32" s="646" t="str">
        <f>GrpD!$B$9</f>
        <v>England</v>
      </c>
      <c r="FX32" s="606">
        <f t="shared" si="299"/>
        <v>19</v>
      </c>
      <c r="FY32" s="646" t="str">
        <f>GrpD!$D$9</f>
        <v>Wales</v>
      </c>
      <c r="FZ32" s="643"/>
      <c r="GA32" s="643"/>
      <c r="GB32" s="616"/>
      <c r="GC32" s="606" t="str">
        <f t="shared" si="300"/>
        <v/>
      </c>
      <c r="GD32" s="606" t="str">
        <f>IF((GC32&lt;&gt;""),IF(OR($F32&lt;&gt;$G32,PrSettings!$M$4="●"),(($F32-$G32)=(FZ32-GA32))*1,0),"")</f>
        <v/>
      </c>
      <c r="GE32" s="606" t="str">
        <f t="shared" si="301"/>
        <v/>
      </c>
      <c r="GF32" s="606" t="str">
        <f>IF(GC32&lt;&gt;"",IF(ABS($F32-$G32)&gt;=PrSettings!$M$7,(ABS($F32-$G32-FZ32+GA32)&lt;=1)*1,IF(AND(GC32,$F32=$G32,$F32&gt;=PrSettings!$M$6),(ABS(FZ32-$F32)&lt;=1)*1,IF(AND(GC32,$F32+$G32&gt;=PrSettings!$M$8),(ABS(FZ32-$F32)+ABS(GA32-$G32)&lt;=1)*1,""))),"")</f>
        <v/>
      </c>
      <c r="GG32" s="619"/>
      <c r="GI32" s="605">
        <f t="shared" si="14"/>
        <v>3</v>
      </c>
      <c r="GJ32" s="646" t="str">
        <f>GrpD!$B$9</f>
        <v>England</v>
      </c>
      <c r="GK32" s="606">
        <f t="shared" si="302"/>
        <v>19</v>
      </c>
      <c r="GL32" s="646" t="str">
        <f>GrpD!$D$9</f>
        <v>Wales</v>
      </c>
      <c r="GM32" s="643"/>
      <c r="GN32" s="643"/>
      <c r="GO32" s="616"/>
      <c r="GP32" s="606" t="str">
        <f t="shared" si="303"/>
        <v/>
      </c>
      <c r="GQ32" s="606" t="str">
        <f>IF((GP32&lt;&gt;""),IF(OR($F32&lt;&gt;$G32,PrSettings!$M$4="●"),(($F32-$G32)=(GM32-GN32))*1,0),"")</f>
        <v/>
      </c>
      <c r="GR32" s="606" t="str">
        <f t="shared" si="304"/>
        <v/>
      </c>
      <c r="GS32" s="606" t="str">
        <f>IF(GP32&lt;&gt;"",IF(ABS($F32-$G32)&gt;=PrSettings!$M$7,(ABS($F32-$G32-GM32+GN32)&lt;=1)*1,IF(AND(GP32,$F32=$G32,$F32&gt;=PrSettings!$M$6),(ABS(GM32-$F32)&lt;=1)*1,IF(AND(GP32,$F32+$G32&gt;=PrSettings!$M$8),(ABS(GM32-$F32)+ABS(GN32-$G32)&lt;=1)*1,""))),"")</f>
        <v/>
      </c>
      <c r="GT32" s="619"/>
      <c r="GV32" s="605">
        <f t="shared" si="15"/>
        <v>3</v>
      </c>
      <c r="GW32" s="646" t="str">
        <f>GrpD!$B$9</f>
        <v>England</v>
      </c>
      <c r="GX32" s="606">
        <f t="shared" si="305"/>
        <v>19</v>
      </c>
      <c r="GY32" s="646" t="str">
        <f>GrpD!$D$9</f>
        <v>Wales</v>
      </c>
      <c r="GZ32" s="643"/>
      <c r="HA32" s="643"/>
      <c r="HB32" s="616"/>
      <c r="HC32" s="606" t="str">
        <f t="shared" si="306"/>
        <v/>
      </c>
      <c r="HD32" s="606" t="str">
        <f>IF((HC32&lt;&gt;""),IF(OR($F32&lt;&gt;$G32,PrSettings!$M$4="●"),(($F32-$G32)=(GZ32-HA32))*1,0),"")</f>
        <v/>
      </c>
      <c r="HE32" s="606" t="str">
        <f t="shared" si="307"/>
        <v/>
      </c>
      <c r="HF32" s="606" t="str">
        <f>IF(HC32&lt;&gt;"",IF(ABS($F32-$G32)&gt;=PrSettings!$M$7,(ABS($F32-$G32-GZ32+HA32)&lt;=1)*1,IF(AND(HC32,$F32=$G32,$F32&gt;=PrSettings!$M$6),(ABS(GZ32-$F32)&lt;=1)*1,IF(AND(HC32,$F32+$G32&gt;=PrSettings!$M$8),(ABS(GZ32-$F32)+ABS(HA32-$G32)&lt;=1)*1,""))),"")</f>
        <v/>
      </c>
      <c r="HG32" s="619"/>
      <c r="HI32" s="605">
        <f t="shared" si="16"/>
        <v>3</v>
      </c>
      <c r="HJ32" s="646" t="str">
        <f>GrpD!$B$9</f>
        <v>England</v>
      </c>
      <c r="HK32" s="606">
        <f t="shared" si="308"/>
        <v>19</v>
      </c>
      <c r="HL32" s="646" t="str">
        <f>GrpD!$D$9</f>
        <v>Wales</v>
      </c>
      <c r="HM32" s="643"/>
      <c r="HN32" s="643"/>
      <c r="HO32" s="616"/>
      <c r="HP32" s="606" t="str">
        <f t="shared" si="309"/>
        <v/>
      </c>
      <c r="HQ32" s="606" t="str">
        <f>IF((HP32&lt;&gt;""),IF(OR($F32&lt;&gt;$G32,PrSettings!$M$4="●"),(($F32-$G32)=(HM32-HN32))*1,0),"")</f>
        <v/>
      </c>
      <c r="HR32" s="606" t="str">
        <f t="shared" si="310"/>
        <v/>
      </c>
      <c r="HS32" s="606" t="str">
        <f>IF(HP32&lt;&gt;"",IF(ABS($F32-$G32)&gt;=PrSettings!$M$7,(ABS($F32-$G32-HM32+HN32)&lt;=1)*1,IF(AND(HP32,$F32=$G32,$F32&gt;=PrSettings!$M$6),(ABS(HM32-$F32)&lt;=1)*1,IF(AND(HP32,$F32+$G32&gt;=PrSettings!$M$8),(ABS(HM32-$F32)+ABS(HN32-$G32)&lt;=1)*1,""))),"")</f>
        <v/>
      </c>
      <c r="HT32" s="619"/>
      <c r="HV32" s="605">
        <f t="shared" si="17"/>
        <v>3</v>
      </c>
      <c r="HW32" s="646" t="str">
        <f>GrpD!$B$9</f>
        <v>England</v>
      </c>
      <c r="HX32" s="606">
        <f t="shared" si="311"/>
        <v>19</v>
      </c>
      <c r="HY32" s="646" t="str">
        <f>GrpD!$D$9</f>
        <v>Wales</v>
      </c>
      <c r="HZ32" s="643"/>
      <c r="IA32" s="643"/>
      <c r="IB32" s="616"/>
      <c r="IC32" s="606" t="str">
        <f t="shared" si="312"/>
        <v/>
      </c>
      <c r="ID32" s="606" t="str">
        <f>IF((IC32&lt;&gt;""),IF(OR($F32&lt;&gt;$G32,PrSettings!$M$4="●"),(($F32-$G32)=(HZ32-IA32))*1,0),"")</f>
        <v/>
      </c>
      <c r="IE32" s="606" t="str">
        <f t="shared" si="313"/>
        <v/>
      </c>
      <c r="IF32" s="606" t="str">
        <f>IF(IC32&lt;&gt;"",IF(ABS($F32-$G32)&gt;=PrSettings!$M$7,(ABS($F32-$G32-HZ32+IA32)&lt;=1)*1,IF(AND(IC32,$F32=$G32,$F32&gt;=PrSettings!$M$6),(ABS(HZ32-$F32)&lt;=1)*1,IF(AND(IC32,$F32+$G32&gt;=PrSettings!$M$8),(ABS(HZ32-$F32)+ABS(IA32-$G32)&lt;=1)*1,""))),"")</f>
        <v/>
      </c>
      <c r="IG32" s="619"/>
      <c r="II32" s="605">
        <f t="shared" si="18"/>
        <v>3</v>
      </c>
      <c r="IJ32" s="646" t="str">
        <f>GrpD!$B$9</f>
        <v>England</v>
      </c>
      <c r="IK32" s="606">
        <f t="shared" si="314"/>
        <v>19</v>
      </c>
      <c r="IL32" s="646" t="str">
        <f>GrpD!$D$9</f>
        <v>Wales</v>
      </c>
      <c r="IM32" s="643"/>
      <c r="IN32" s="643"/>
      <c r="IO32" s="616"/>
      <c r="IP32" s="606" t="str">
        <f t="shared" si="315"/>
        <v/>
      </c>
      <c r="IQ32" s="606" t="str">
        <f>IF((IP32&lt;&gt;""),IF(OR($F32&lt;&gt;$G32,PrSettings!$M$4="●"),(($F32-$G32)=(IM32-IN32))*1,0),"")</f>
        <v/>
      </c>
      <c r="IR32" s="606" t="str">
        <f t="shared" si="316"/>
        <v/>
      </c>
      <c r="IS32" s="606" t="str">
        <f>IF(IP32&lt;&gt;"",IF(ABS($F32-$G32)&gt;=PrSettings!$M$7,(ABS($F32-$G32-IM32+IN32)&lt;=1)*1,IF(AND(IP32,$F32=$G32,$F32&gt;=PrSettings!$M$6),(ABS(IM32-$F32)&lt;=1)*1,IF(AND(IP32,$F32+$G32&gt;=PrSettings!$M$8),(ABS(IM32-$F32)+ABS(IN32-$G32)&lt;=1)*1,""))),"")</f>
        <v/>
      </c>
      <c r="IT32" s="619"/>
      <c r="IV32" s="605">
        <f t="shared" si="19"/>
        <v>3</v>
      </c>
      <c r="IW32" s="646" t="str">
        <f>GrpD!$B$9</f>
        <v>England</v>
      </c>
      <c r="IX32" s="606">
        <f t="shared" si="317"/>
        <v>19</v>
      </c>
      <c r="IY32" s="646" t="str">
        <f>GrpD!$D$9</f>
        <v>Wales</v>
      </c>
      <c r="IZ32" s="643"/>
      <c r="JA32" s="643"/>
      <c r="JB32" s="616"/>
      <c r="JC32" s="606" t="str">
        <f t="shared" si="318"/>
        <v/>
      </c>
      <c r="JD32" s="606" t="str">
        <f>IF((JC32&lt;&gt;""),IF(OR($F32&lt;&gt;$G32,PrSettings!$M$4="●"),(($F32-$G32)=(IZ32-JA32))*1,0),"")</f>
        <v/>
      </c>
      <c r="JE32" s="606" t="str">
        <f t="shared" si="319"/>
        <v/>
      </c>
      <c r="JF32" s="606" t="str">
        <f>IF(JC32&lt;&gt;"",IF(ABS($F32-$G32)&gt;=PrSettings!$M$7,(ABS($F32-$G32-IZ32+JA32)&lt;=1)*1,IF(AND(JC32,$F32=$G32,$F32&gt;=PrSettings!$M$6),(ABS(IZ32-$F32)&lt;=1)*1,IF(AND(JC32,$F32+$G32&gt;=PrSettings!$M$8),(ABS(IZ32-$F32)+ABS(JA32-$G32)&lt;=1)*1,""))),"")</f>
        <v/>
      </c>
      <c r="JG32" s="619"/>
      <c r="JI32" s="605">
        <f t="shared" si="20"/>
        <v>3</v>
      </c>
      <c r="JJ32" s="646" t="str">
        <f>GrpD!$B$9</f>
        <v>England</v>
      </c>
      <c r="JK32" s="606">
        <f t="shared" si="320"/>
        <v>19</v>
      </c>
      <c r="JL32" s="646" t="str">
        <f>GrpD!$D$9</f>
        <v>Wales</v>
      </c>
      <c r="JM32" s="643"/>
      <c r="JN32" s="643"/>
      <c r="JO32" s="616"/>
      <c r="JP32" s="606" t="str">
        <f t="shared" si="321"/>
        <v/>
      </c>
      <c r="JQ32" s="606" t="str">
        <f>IF((JP32&lt;&gt;""),IF(OR($F32&lt;&gt;$G32,PrSettings!$M$4="●"),(($F32-$G32)=(JM32-JN32))*1,0),"")</f>
        <v/>
      </c>
      <c r="JR32" s="606" t="str">
        <f t="shared" si="322"/>
        <v/>
      </c>
      <c r="JS32" s="606" t="str">
        <f>IF(JP32&lt;&gt;"",IF(ABS($F32-$G32)&gt;=PrSettings!$M$7,(ABS($F32-$G32-JM32+JN32)&lt;=1)*1,IF(AND(JP32,$F32=$G32,$F32&gt;=PrSettings!$M$6),(ABS(JM32-$F32)&lt;=1)*1,IF(AND(JP32,$F32+$G32&gt;=PrSettings!$M$8),(ABS(JM32-$F32)+ABS(JN32-$G32)&lt;=1)*1,""))),"")</f>
        <v/>
      </c>
      <c r="JT32" s="619"/>
      <c r="JV32" s="605">
        <f t="shared" si="21"/>
        <v>3</v>
      </c>
      <c r="JW32" s="646" t="str">
        <f>GrpD!$B$9</f>
        <v>England</v>
      </c>
      <c r="JX32" s="606">
        <f t="shared" si="323"/>
        <v>19</v>
      </c>
      <c r="JY32" s="646" t="str">
        <f>GrpD!$D$9</f>
        <v>Wales</v>
      </c>
      <c r="JZ32" s="643"/>
      <c r="KA32" s="643"/>
      <c r="KB32" s="616"/>
      <c r="KC32" s="606" t="str">
        <f t="shared" si="324"/>
        <v/>
      </c>
      <c r="KD32" s="606" t="str">
        <f>IF((KC32&lt;&gt;""),IF(OR($F32&lt;&gt;$G32,PrSettings!$M$4="●"),(($F32-$G32)=(JZ32-KA32))*1,0),"")</f>
        <v/>
      </c>
      <c r="KE32" s="606" t="str">
        <f t="shared" si="325"/>
        <v/>
      </c>
      <c r="KF32" s="606" t="str">
        <f>IF(KC32&lt;&gt;"",IF(ABS($F32-$G32)&gt;=PrSettings!$M$7,(ABS($F32-$G32-JZ32+KA32)&lt;=1)*1,IF(AND(KC32,$F32=$G32,$F32&gt;=PrSettings!$M$6),(ABS(JZ32-$F32)&lt;=1)*1,IF(AND(KC32,$F32+$G32&gt;=PrSettings!$M$8),(ABS(JZ32-$F32)+ABS(KA32-$G32)&lt;=1)*1,""))),"")</f>
        <v/>
      </c>
      <c r="KG32" s="619"/>
      <c r="KI32" s="605">
        <f t="shared" si="22"/>
        <v>3</v>
      </c>
      <c r="KJ32" s="646" t="str">
        <f>GrpD!$B$9</f>
        <v>England</v>
      </c>
      <c r="KK32" s="606">
        <f t="shared" si="326"/>
        <v>19</v>
      </c>
      <c r="KL32" s="646" t="str">
        <f>GrpD!$D$9</f>
        <v>Wales</v>
      </c>
      <c r="KM32" s="643"/>
      <c r="KN32" s="643"/>
      <c r="KO32" s="616"/>
      <c r="KP32" s="606" t="str">
        <f t="shared" si="327"/>
        <v/>
      </c>
      <c r="KQ32" s="606" t="str">
        <f>IF((KP32&lt;&gt;""),IF(OR($F32&lt;&gt;$G32,PrSettings!$M$4="●"),(($F32-$G32)=(KM32-KN32))*1,0),"")</f>
        <v/>
      </c>
      <c r="KR32" s="606" t="str">
        <f t="shared" si="328"/>
        <v/>
      </c>
      <c r="KS32" s="606" t="str">
        <f>IF(KP32&lt;&gt;"",IF(ABS($F32-$G32)&gt;=PrSettings!$M$7,(ABS($F32-$G32-KM32+KN32)&lt;=1)*1,IF(AND(KP32,$F32=$G32,$F32&gt;=PrSettings!$M$6),(ABS(KM32-$F32)&lt;=1)*1,IF(AND(KP32,$F32+$G32&gt;=PrSettings!$M$8),(ABS(KM32-$F32)+ABS(KN32-$G32)&lt;=1)*1,""))),"")</f>
        <v/>
      </c>
      <c r="KT32" s="619"/>
      <c r="KV32" s="605">
        <f t="shared" si="23"/>
        <v>3</v>
      </c>
      <c r="KW32" s="646" t="str">
        <f>GrpD!$B$9</f>
        <v>England</v>
      </c>
      <c r="KX32" s="606">
        <f t="shared" si="329"/>
        <v>19</v>
      </c>
      <c r="KY32" s="646" t="str">
        <f>GrpD!$D$9</f>
        <v>Wales</v>
      </c>
      <c r="KZ32" s="643"/>
      <c r="LA32" s="643"/>
      <c r="LB32" s="616"/>
      <c r="LC32" s="606" t="str">
        <f t="shared" si="330"/>
        <v/>
      </c>
      <c r="LD32" s="606" t="str">
        <f>IF((LC32&lt;&gt;""),IF(OR($F32&lt;&gt;$G32,PrSettings!$M$4="●"),(($F32-$G32)=(KZ32-LA32))*1,0),"")</f>
        <v/>
      </c>
      <c r="LE32" s="606" t="str">
        <f t="shared" si="331"/>
        <v/>
      </c>
      <c r="LF32" s="606" t="str">
        <f>IF(LC32&lt;&gt;"",IF(ABS($F32-$G32)&gt;=PrSettings!$M$7,(ABS($F32-$G32-KZ32+LA32)&lt;=1)*1,IF(AND(LC32,$F32=$G32,$F32&gt;=PrSettings!$M$6),(ABS(KZ32-$F32)&lt;=1)*1,IF(AND(LC32,$F32+$G32&gt;=PrSettings!$M$8),(ABS(KZ32-$F32)+ABS(LA32-$G32)&lt;=1)*1,""))),"")</f>
        <v/>
      </c>
      <c r="LG32" s="619"/>
      <c r="LI32" s="605">
        <f t="shared" si="24"/>
        <v>3</v>
      </c>
      <c r="LJ32" s="646" t="str">
        <f>GrpD!$B$9</f>
        <v>England</v>
      </c>
      <c r="LK32" s="606">
        <f t="shared" si="332"/>
        <v>19</v>
      </c>
      <c r="LL32" s="646" t="str">
        <f>GrpD!$D$9</f>
        <v>Wales</v>
      </c>
      <c r="LM32" s="643"/>
      <c r="LN32" s="643"/>
      <c r="LO32" s="616"/>
      <c r="LP32" s="606" t="str">
        <f t="shared" si="333"/>
        <v/>
      </c>
      <c r="LQ32" s="606" t="str">
        <f>IF((LP32&lt;&gt;""),IF(OR($F32&lt;&gt;$G32,PrSettings!$M$4="●"),(($F32-$G32)=(LM32-LN32))*1,0),"")</f>
        <v/>
      </c>
      <c r="LR32" s="606" t="str">
        <f t="shared" si="334"/>
        <v/>
      </c>
      <c r="LS32" s="606" t="str">
        <f>IF(LP32&lt;&gt;"",IF(ABS($F32-$G32)&gt;=PrSettings!$M$7,(ABS($F32-$G32-LM32+LN32)&lt;=1)*1,IF(AND(LP32,$F32=$G32,$F32&gt;=PrSettings!$M$6),(ABS(LM32-$F32)&lt;=1)*1,IF(AND(LP32,$F32+$G32&gt;=PrSettings!$M$8),(ABS(LM32-$F32)+ABS(LN32-$G32)&lt;=1)*1,""))),"")</f>
        <v/>
      </c>
      <c r="LT32" s="619"/>
      <c r="LV32" s="605">
        <f t="shared" si="25"/>
        <v>3</v>
      </c>
      <c r="LW32" s="646" t="str">
        <f>GrpD!$B$9</f>
        <v>England</v>
      </c>
      <c r="LX32" s="606">
        <f t="shared" si="335"/>
        <v>19</v>
      </c>
      <c r="LY32" s="646" t="str">
        <f>GrpD!$D$9</f>
        <v>Wales</v>
      </c>
      <c r="LZ32" s="643"/>
      <c r="MA32" s="643"/>
      <c r="MB32" s="616"/>
      <c r="MC32" s="606" t="str">
        <f t="shared" si="336"/>
        <v/>
      </c>
      <c r="MD32" s="606" t="str">
        <f>IF((MC32&lt;&gt;""),IF(OR($F32&lt;&gt;$G32,PrSettings!$M$4="●"),(($F32-$G32)=(LZ32-MA32))*1,0),"")</f>
        <v/>
      </c>
      <c r="ME32" s="606" t="str">
        <f t="shared" si="337"/>
        <v/>
      </c>
      <c r="MF32" s="606" t="str">
        <f>IF(MC32&lt;&gt;"",IF(ABS($F32-$G32)&gt;=PrSettings!$M$7,(ABS($F32-$G32-LZ32+MA32)&lt;=1)*1,IF(AND(MC32,$F32=$G32,$F32&gt;=PrSettings!$M$6),(ABS(LZ32-$F32)&lt;=1)*1,IF(AND(MC32,$F32+$G32&gt;=PrSettings!$M$8),(ABS(LZ32-$F32)+ABS(MA32-$G32)&lt;=1)*1,""))),"")</f>
        <v/>
      </c>
      <c r="MG32" s="619"/>
    </row>
    <row r="33" spans="2:345" ht="24" customHeight="1" x14ac:dyDescent="0.25">
      <c r="B33" s="602" t="str">
        <f>Sprache!$E$186</f>
        <v>Viertelfinale</v>
      </c>
      <c r="C33" s="647"/>
      <c r="D33" s="603"/>
      <c r="E33" s="647"/>
      <c r="F33" s="651"/>
      <c r="G33" s="652"/>
      <c r="I33" s="602" t="str">
        <f>$B33</f>
        <v>Viertelfinale</v>
      </c>
      <c r="J33" s="647"/>
      <c r="K33" s="603"/>
      <c r="L33" s="647"/>
      <c r="M33" s="603"/>
      <c r="N33" s="603"/>
      <c r="O33" s="603"/>
      <c r="P33" s="603"/>
      <c r="Q33" s="603"/>
      <c r="R33" s="603"/>
      <c r="S33" s="603"/>
      <c r="T33" s="604"/>
      <c r="V33" s="602" t="str">
        <f>$B33</f>
        <v>Viertelfinale</v>
      </c>
      <c r="W33" s="647"/>
      <c r="X33" s="603"/>
      <c r="Y33" s="647"/>
      <c r="Z33" s="603"/>
      <c r="AA33" s="603"/>
      <c r="AB33" s="603"/>
      <c r="AC33" s="603"/>
      <c r="AD33" s="603"/>
      <c r="AE33" s="603"/>
      <c r="AF33" s="603"/>
      <c r="AG33" s="604"/>
      <c r="AI33" s="602" t="str">
        <f>$B33</f>
        <v>Viertelfinale</v>
      </c>
      <c r="AJ33" s="647"/>
      <c r="AK33" s="603"/>
      <c r="AL33" s="647"/>
      <c r="AM33" s="603"/>
      <c r="AN33" s="603"/>
      <c r="AO33" s="603"/>
      <c r="AP33" s="603"/>
      <c r="AQ33" s="603"/>
      <c r="AR33" s="603"/>
      <c r="AS33" s="603"/>
      <c r="AT33" s="604"/>
      <c r="AV33" s="602" t="str">
        <f>$B33</f>
        <v>Viertelfinale</v>
      </c>
      <c r="AW33" s="647"/>
      <c r="AX33" s="603"/>
      <c r="AY33" s="647"/>
      <c r="AZ33" s="603"/>
      <c r="BA33" s="603"/>
      <c r="BB33" s="603"/>
      <c r="BC33" s="603"/>
      <c r="BD33" s="603"/>
      <c r="BE33" s="603"/>
      <c r="BF33" s="603"/>
      <c r="BG33" s="604"/>
      <c r="BI33" s="602" t="str">
        <f>$B33</f>
        <v>Viertelfinale</v>
      </c>
      <c r="BJ33" s="647"/>
      <c r="BK33" s="603"/>
      <c r="BL33" s="647"/>
      <c r="BM33" s="603"/>
      <c r="BN33" s="603"/>
      <c r="BO33" s="603"/>
      <c r="BP33" s="603"/>
      <c r="BQ33" s="603"/>
      <c r="BR33" s="603"/>
      <c r="BS33" s="603"/>
      <c r="BT33" s="604"/>
      <c r="BV33" s="602" t="str">
        <f>$B33</f>
        <v>Viertelfinale</v>
      </c>
      <c r="BW33" s="647"/>
      <c r="BX33" s="603"/>
      <c r="BY33" s="647"/>
      <c r="BZ33" s="603"/>
      <c r="CA33" s="603"/>
      <c r="CB33" s="603"/>
      <c r="CC33" s="603"/>
      <c r="CD33" s="603"/>
      <c r="CE33" s="603"/>
      <c r="CF33" s="603"/>
      <c r="CG33" s="604"/>
      <c r="CI33" s="602" t="str">
        <f>$B33</f>
        <v>Viertelfinale</v>
      </c>
      <c r="CJ33" s="647"/>
      <c r="CK33" s="603"/>
      <c r="CL33" s="647"/>
      <c r="CM33" s="603"/>
      <c r="CN33" s="603"/>
      <c r="CO33" s="603"/>
      <c r="CP33" s="603"/>
      <c r="CQ33" s="603"/>
      <c r="CR33" s="603"/>
      <c r="CS33" s="603"/>
      <c r="CT33" s="604"/>
      <c r="CV33" s="602" t="str">
        <f>$B33</f>
        <v>Viertelfinale</v>
      </c>
      <c r="CW33" s="647"/>
      <c r="CX33" s="603"/>
      <c r="CY33" s="647"/>
      <c r="CZ33" s="603"/>
      <c r="DA33" s="603"/>
      <c r="DB33" s="603"/>
      <c r="DC33" s="603"/>
      <c r="DD33" s="603"/>
      <c r="DE33" s="603"/>
      <c r="DF33" s="603"/>
      <c r="DG33" s="604"/>
      <c r="DI33" s="602" t="str">
        <f>$B33</f>
        <v>Viertelfinale</v>
      </c>
      <c r="DJ33" s="647"/>
      <c r="DK33" s="603"/>
      <c r="DL33" s="647"/>
      <c r="DM33" s="603"/>
      <c r="DN33" s="603"/>
      <c r="DO33" s="603"/>
      <c r="DP33" s="603"/>
      <c r="DQ33" s="603"/>
      <c r="DR33" s="603"/>
      <c r="DS33" s="603"/>
      <c r="DT33" s="604"/>
      <c r="DV33" s="602" t="str">
        <f>$B33</f>
        <v>Viertelfinale</v>
      </c>
      <c r="DW33" s="647"/>
      <c r="DX33" s="603"/>
      <c r="DY33" s="647"/>
      <c r="DZ33" s="603"/>
      <c r="EA33" s="603"/>
      <c r="EB33" s="603"/>
      <c r="EC33" s="603"/>
      <c r="ED33" s="603"/>
      <c r="EE33" s="603"/>
      <c r="EF33" s="603"/>
      <c r="EG33" s="604"/>
      <c r="EI33" s="602" t="str">
        <f>$B33</f>
        <v>Viertelfinale</v>
      </c>
      <c r="EJ33" s="647"/>
      <c r="EK33" s="603"/>
      <c r="EL33" s="647"/>
      <c r="EM33" s="603"/>
      <c r="EN33" s="603"/>
      <c r="EO33" s="603"/>
      <c r="EP33" s="603"/>
      <c r="EQ33" s="603"/>
      <c r="ER33" s="603"/>
      <c r="ES33" s="603"/>
      <c r="ET33" s="604"/>
      <c r="EV33" s="602" t="str">
        <f>$B33</f>
        <v>Viertelfinale</v>
      </c>
      <c r="EW33" s="647"/>
      <c r="EX33" s="603"/>
      <c r="EY33" s="647"/>
      <c r="EZ33" s="603"/>
      <c r="FA33" s="603"/>
      <c r="FB33" s="603"/>
      <c r="FC33" s="603"/>
      <c r="FD33" s="603"/>
      <c r="FE33" s="603"/>
      <c r="FF33" s="603"/>
      <c r="FG33" s="604"/>
      <c r="FI33" s="602" t="str">
        <f>$B33</f>
        <v>Viertelfinale</v>
      </c>
      <c r="FJ33" s="647"/>
      <c r="FK33" s="603"/>
      <c r="FL33" s="647"/>
      <c r="FM33" s="603"/>
      <c r="FN33" s="603"/>
      <c r="FO33" s="603"/>
      <c r="FP33" s="603"/>
      <c r="FQ33" s="603"/>
      <c r="FR33" s="603"/>
      <c r="FS33" s="603"/>
      <c r="FT33" s="604"/>
      <c r="FV33" s="602" t="str">
        <f>$B33</f>
        <v>Viertelfinale</v>
      </c>
      <c r="FW33" s="647"/>
      <c r="FX33" s="603"/>
      <c r="FY33" s="647"/>
      <c r="FZ33" s="603"/>
      <c r="GA33" s="603"/>
      <c r="GB33" s="603"/>
      <c r="GC33" s="603"/>
      <c r="GD33" s="603"/>
      <c r="GE33" s="603"/>
      <c r="GF33" s="603"/>
      <c r="GG33" s="604"/>
      <c r="GI33" s="602" t="str">
        <f>$B33</f>
        <v>Viertelfinale</v>
      </c>
      <c r="GJ33" s="647"/>
      <c r="GK33" s="603"/>
      <c r="GL33" s="647"/>
      <c r="GM33" s="603"/>
      <c r="GN33" s="603"/>
      <c r="GO33" s="603"/>
      <c r="GP33" s="603"/>
      <c r="GQ33" s="603"/>
      <c r="GR33" s="603"/>
      <c r="GS33" s="603"/>
      <c r="GT33" s="604"/>
      <c r="GV33" s="602" t="str">
        <f>$B33</f>
        <v>Viertelfinale</v>
      </c>
      <c r="GW33" s="647"/>
      <c r="GX33" s="603"/>
      <c r="GY33" s="647"/>
      <c r="GZ33" s="603"/>
      <c r="HA33" s="603"/>
      <c r="HB33" s="603"/>
      <c r="HC33" s="603"/>
      <c r="HD33" s="603"/>
      <c r="HE33" s="603"/>
      <c r="HF33" s="603"/>
      <c r="HG33" s="604"/>
      <c r="HI33" s="602" t="str">
        <f>$B33</f>
        <v>Viertelfinale</v>
      </c>
      <c r="HJ33" s="647"/>
      <c r="HK33" s="603"/>
      <c r="HL33" s="647"/>
      <c r="HM33" s="603"/>
      <c r="HN33" s="603"/>
      <c r="HO33" s="603"/>
      <c r="HP33" s="603"/>
      <c r="HQ33" s="603"/>
      <c r="HR33" s="603"/>
      <c r="HS33" s="603"/>
      <c r="HT33" s="604"/>
      <c r="HV33" s="602" t="str">
        <f>$B33</f>
        <v>Viertelfinale</v>
      </c>
      <c r="HW33" s="647"/>
      <c r="HX33" s="603"/>
      <c r="HY33" s="647"/>
      <c r="HZ33" s="603"/>
      <c r="IA33" s="603"/>
      <c r="IB33" s="603"/>
      <c r="IC33" s="603"/>
      <c r="ID33" s="603"/>
      <c r="IE33" s="603"/>
      <c r="IF33" s="603"/>
      <c r="IG33" s="604"/>
      <c r="II33" s="602" t="str">
        <f>$B33</f>
        <v>Viertelfinale</v>
      </c>
      <c r="IJ33" s="647"/>
      <c r="IK33" s="603"/>
      <c r="IL33" s="647"/>
      <c r="IM33" s="603"/>
      <c r="IN33" s="603"/>
      <c r="IO33" s="603"/>
      <c r="IP33" s="603"/>
      <c r="IQ33" s="603"/>
      <c r="IR33" s="603"/>
      <c r="IS33" s="603"/>
      <c r="IT33" s="604"/>
      <c r="IV33" s="602" t="str">
        <f>$B33</f>
        <v>Viertelfinale</v>
      </c>
      <c r="IW33" s="647"/>
      <c r="IX33" s="603"/>
      <c r="IY33" s="647"/>
      <c r="IZ33" s="603"/>
      <c r="JA33" s="603"/>
      <c r="JB33" s="603"/>
      <c r="JC33" s="603"/>
      <c r="JD33" s="603"/>
      <c r="JE33" s="603"/>
      <c r="JF33" s="603"/>
      <c r="JG33" s="604"/>
      <c r="JI33" s="602" t="str">
        <f>$B33</f>
        <v>Viertelfinale</v>
      </c>
      <c r="JJ33" s="647"/>
      <c r="JK33" s="603"/>
      <c r="JL33" s="647"/>
      <c r="JM33" s="603"/>
      <c r="JN33" s="603"/>
      <c r="JO33" s="603"/>
      <c r="JP33" s="603"/>
      <c r="JQ33" s="603"/>
      <c r="JR33" s="603"/>
      <c r="JS33" s="603"/>
      <c r="JT33" s="604"/>
      <c r="JV33" s="602" t="str">
        <f>$B33</f>
        <v>Viertelfinale</v>
      </c>
      <c r="JW33" s="647"/>
      <c r="JX33" s="603"/>
      <c r="JY33" s="647"/>
      <c r="JZ33" s="603"/>
      <c r="KA33" s="603"/>
      <c r="KB33" s="603"/>
      <c r="KC33" s="603"/>
      <c r="KD33" s="603"/>
      <c r="KE33" s="603"/>
      <c r="KF33" s="603"/>
      <c r="KG33" s="604"/>
      <c r="KI33" s="602" t="str">
        <f>$B33</f>
        <v>Viertelfinale</v>
      </c>
      <c r="KJ33" s="647"/>
      <c r="KK33" s="603"/>
      <c r="KL33" s="647"/>
      <c r="KM33" s="603"/>
      <c r="KN33" s="603"/>
      <c r="KO33" s="603"/>
      <c r="KP33" s="603"/>
      <c r="KQ33" s="603"/>
      <c r="KR33" s="603"/>
      <c r="KS33" s="603"/>
      <c r="KT33" s="604"/>
      <c r="KV33" s="602" t="str">
        <f>$B33</f>
        <v>Viertelfinale</v>
      </c>
      <c r="KW33" s="647"/>
      <c r="KX33" s="603"/>
      <c r="KY33" s="647"/>
      <c r="KZ33" s="603"/>
      <c r="LA33" s="603"/>
      <c r="LB33" s="603"/>
      <c r="LC33" s="603"/>
      <c r="LD33" s="603"/>
      <c r="LE33" s="603"/>
      <c r="LF33" s="603"/>
      <c r="LG33" s="604"/>
      <c r="LI33" s="602" t="str">
        <f>$B33</f>
        <v>Viertelfinale</v>
      </c>
      <c r="LJ33" s="647"/>
      <c r="LK33" s="603"/>
      <c r="LL33" s="647"/>
      <c r="LM33" s="603"/>
      <c r="LN33" s="603"/>
      <c r="LO33" s="603"/>
      <c r="LP33" s="603"/>
      <c r="LQ33" s="603"/>
      <c r="LR33" s="603"/>
      <c r="LS33" s="603"/>
      <c r="LT33" s="604"/>
      <c r="LV33" s="602" t="str">
        <f>$B33</f>
        <v>Viertelfinale</v>
      </c>
      <c r="LW33" s="647"/>
      <c r="LX33" s="603"/>
      <c r="LY33" s="647"/>
      <c r="LZ33" s="603"/>
      <c r="MA33" s="603"/>
      <c r="MB33" s="603"/>
      <c r="MC33" s="603"/>
      <c r="MD33" s="603"/>
      <c r="ME33" s="603"/>
      <c r="MF33" s="603"/>
      <c r="MG33" s="604"/>
    </row>
    <row r="34" spans="2:345" x14ac:dyDescent="0.25">
      <c r="B34" s="605">
        <f>IF(C34="","",INDEX(Groups!$C$7:$C$25,MATCH(C34,Groups!$D$7:$D$25,0)))</f>
        <v>17</v>
      </c>
      <c r="C34" s="646" t="str">
        <f>EURO!$B$54</f>
        <v>Schweden</v>
      </c>
      <c r="D34" s="606">
        <f>IF(E34="","",INDEX(Groups!$C$7:$C$25,MATCH(E34,Groups!$D$7:$D$25,0)))</f>
        <v>3</v>
      </c>
      <c r="E34" s="646" t="str">
        <f>EURO!$C$54</f>
        <v>England</v>
      </c>
      <c r="F34" s="649">
        <f>IF(AND(EURO!$B$55&lt;&gt;"",EURO!$C$55&lt;&gt;""),EURO!$B$55+IF(AND(EURO!$B$57&lt;&gt;"",EURO!$C$57&lt;&gt;"",EURO!$B$55=EURO!$C$55),EURO!$B$57,0),"")</f>
        <v>4</v>
      </c>
      <c r="G34" s="650">
        <f>IF(AND(EURO!$B$55&lt;&gt;"",EURO!$C$55&lt;&gt;""),EURO!$C$55+IF(AND(EURO!$B$57&lt;&gt;"",EURO!$C$57&lt;&gt;"",EURO!$B$55=EURO!$C$55),EURO!$C$57,0),"")</f>
        <v>5</v>
      </c>
      <c r="I34" s="605">
        <f>$B34</f>
        <v>17</v>
      </c>
      <c r="J34" s="646" t="str">
        <f>$C34</f>
        <v>Schweden</v>
      </c>
      <c r="K34" s="606">
        <f>$D34</f>
        <v>3</v>
      </c>
      <c r="L34" s="646" t="str">
        <f>$E34</f>
        <v>England</v>
      </c>
      <c r="M34" s="643"/>
      <c r="N34" s="643"/>
      <c r="O34" s="628"/>
      <c r="P34" s="606" t="str">
        <f>IF(($F34&lt;&gt;"")*($G34&lt;&gt;"")*(M34&lt;&gt;"")*(N34&lt;&gt;""),IF(T34&lt;&gt;2,"0",($F34&gt;$G34)*(M34&gt;N34)+($F34=$G34)*(M34=N34)+($F34&lt;$G34)*(M34&lt;N34)),"")</f>
        <v/>
      </c>
      <c r="Q34" s="606" t="str">
        <f>IF((P34&lt;&gt;""),IF(OR($F34&lt;&gt;$G34,PrSettings!$M$4="●"),(($F34-$G34)=(M34-N34))*1,0),"")</f>
        <v/>
      </c>
      <c r="R34" s="606" t="str">
        <f>IF((Q34&lt;&gt;""),($F34=M34)*($G34=N34),"")</f>
        <v/>
      </c>
      <c r="S34" s="606" t="str">
        <f>IF(P34&lt;&gt;"",IF(ABS($F34-$G34)&gt;=PrSettings!$M$7,(ABS($F34-$G34-M34+N34)&lt;=1)*1,IF(AND(P34,$F34=$G34,$F34&gt;=PrSettings!$M$6),(ABS(M34-$F34)&lt;=1)*1,IF(AND(P34,$F34+$G34&gt;=PrSettings!$M$8),(ABS(M34-$F34)+ABS(N34-$G34)&lt;=1)*1,""))),"")</f>
        <v/>
      </c>
      <c r="T34" s="653">
        <f>IF(OR(($C34&lt;&gt;"")*(I34&lt;&gt;""),($E34&lt;&gt;"")*(K34&lt;&gt;"")),($B34=I34)*1+($D34=K34)*1,"")</f>
        <v>2</v>
      </c>
      <c r="V34" s="605">
        <f>$B34</f>
        <v>17</v>
      </c>
      <c r="W34" s="646" t="str">
        <f>$C34</f>
        <v>Schweden</v>
      </c>
      <c r="X34" s="606">
        <f>$D34</f>
        <v>3</v>
      </c>
      <c r="Y34" s="646" t="str">
        <f>$E34</f>
        <v>England</v>
      </c>
      <c r="Z34" s="643"/>
      <c r="AA34" s="643"/>
      <c r="AB34" s="628"/>
      <c r="AC34" s="606" t="str">
        <f>IF(($F34&lt;&gt;"")*($G34&lt;&gt;"")*(Z34&lt;&gt;"")*(AA34&lt;&gt;""),IF(AG34&lt;&gt;2,"0",($F34&gt;$G34)*(Z34&gt;AA34)+($F34=$G34)*(Z34=AA34)+($F34&lt;$G34)*(Z34&lt;AA34)),"")</f>
        <v/>
      </c>
      <c r="AD34" s="606" t="str">
        <f>IF((AC34&lt;&gt;""),IF(OR($F34&lt;&gt;$G34,PrSettings!$M$4="●"),(($F34-$G34)=(Z34-AA34))*1,0),"")</f>
        <v/>
      </c>
      <c r="AE34" s="606" t="str">
        <f>IF((AD34&lt;&gt;""),($F34=Z34)*($G34=AA34),"")</f>
        <v/>
      </c>
      <c r="AF34" s="606" t="str">
        <f>IF(AC34&lt;&gt;"",IF(ABS($F34-$G34)&gt;=PrSettings!$M$7,(ABS($F34-$G34-Z34+AA34)&lt;=1)*1,IF(AND(AC34,$F34=$G34,$F34&gt;=PrSettings!$M$6),(ABS(Z34-$F34)&lt;=1)*1,IF(AND(AC34,$F34+$G34&gt;=PrSettings!$M$8),(ABS(Z34-$F34)+ABS(AA34-$G34)&lt;=1)*1,""))),"")</f>
        <v/>
      </c>
      <c r="AG34" s="653">
        <f>IF(OR(($C34&lt;&gt;"")*(V34&lt;&gt;""),($E34&lt;&gt;"")*(X34&lt;&gt;"")),($B34=V34)*1+($D34=X34)*1,"")</f>
        <v>2</v>
      </c>
      <c r="AI34" s="605">
        <f>$B34</f>
        <v>17</v>
      </c>
      <c r="AJ34" s="646" t="str">
        <f>$C34</f>
        <v>Schweden</v>
      </c>
      <c r="AK34" s="606">
        <f>$D34</f>
        <v>3</v>
      </c>
      <c r="AL34" s="646" t="str">
        <f>$E34</f>
        <v>England</v>
      </c>
      <c r="AM34" s="643"/>
      <c r="AN34" s="643"/>
      <c r="AO34" s="628"/>
      <c r="AP34" s="606" t="str">
        <f>IF(($F34&lt;&gt;"")*($G34&lt;&gt;"")*(AM34&lt;&gt;"")*(AN34&lt;&gt;""),IF(AT34&lt;&gt;2,"0",($F34&gt;$G34)*(AM34&gt;AN34)+($F34=$G34)*(AM34=AN34)+($F34&lt;$G34)*(AM34&lt;AN34)),"")</f>
        <v/>
      </c>
      <c r="AQ34" s="606" t="str">
        <f>IF((AP34&lt;&gt;""),IF(OR($F34&lt;&gt;$G34,PrSettings!$M$4="●"),(($F34-$G34)=(AM34-AN34))*1,0),"")</f>
        <v/>
      </c>
      <c r="AR34" s="606" t="str">
        <f>IF((AQ34&lt;&gt;""),($F34=AM34)*($G34=AN34),"")</f>
        <v/>
      </c>
      <c r="AS34" s="606" t="str">
        <f>IF(AP34&lt;&gt;"",IF(ABS($F34-$G34)&gt;=PrSettings!$M$7,(ABS($F34-$G34-AM34+AN34)&lt;=1)*1,IF(AND(AP34,$F34=$G34,$F34&gt;=PrSettings!$M$6),(ABS(AM34-$F34)&lt;=1)*1,IF(AND(AP34,$F34+$G34&gt;=PrSettings!$M$8),(ABS(AM34-$F34)+ABS(AN34-$G34)&lt;=1)*1,""))),"")</f>
        <v/>
      </c>
      <c r="AT34" s="653">
        <f>IF(OR(($C34&lt;&gt;"")*(AI34&lt;&gt;""),($E34&lt;&gt;"")*(AK34&lt;&gt;"")),($B34=AI34)*1+($D34=AK34)*1,"")</f>
        <v>2</v>
      </c>
      <c r="AV34" s="605">
        <f>$B34</f>
        <v>17</v>
      </c>
      <c r="AW34" s="646" t="str">
        <f>$C34</f>
        <v>Schweden</v>
      </c>
      <c r="AX34" s="606">
        <f>$D34</f>
        <v>3</v>
      </c>
      <c r="AY34" s="646" t="str">
        <f>$E34</f>
        <v>England</v>
      </c>
      <c r="AZ34" s="643"/>
      <c r="BA34" s="643"/>
      <c r="BB34" s="628"/>
      <c r="BC34" s="606" t="str">
        <f>IF(($F34&lt;&gt;"")*($G34&lt;&gt;"")*(AZ34&lt;&gt;"")*(BA34&lt;&gt;""),IF(BG34&lt;&gt;2,"0",($F34&gt;$G34)*(AZ34&gt;BA34)+($F34=$G34)*(AZ34=BA34)+($F34&lt;$G34)*(AZ34&lt;BA34)),"")</f>
        <v/>
      </c>
      <c r="BD34" s="606" t="str">
        <f>IF((BC34&lt;&gt;""),IF(OR($F34&lt;&gt;$G34,PrSettings!$M$4="●"),(($F34-$G34)=(AZ34-BA34))*1,0),"")</f>
        <v/>
      </c>
      <c r="BE34" s="606" t="str">
        <f>IF((BD34&lt;&gt;""),($F34=AZ34)*($G34=BA34),"")</f>
        <v/>
      </c>
      <c r="BF34" s="606" t="str">
        <f>IF(BC34&lt;&gt;"",IF(ABS($F34-$G34)&gt;=PrSettings!$M$7,(ABS($F34-$G34-AZ34+BA34)&lt;=1)*1,IF(AND(BC34,$F34=$G34,$F34&gt;=PrSettings!$M$6),(ABS(AZ34-$F34)&lt;=1)*1,IF(AND(BC34,$F34+$G34&gt;=PrSettings!$M$8),(ABS(AZ34-$F34)+ABS(BA34-$G34)&lt;=1)*1,""))),"")</f>
        <v/>
      </c>
      <c r="BG34" s="653">
        <f>IF(OR(($C34&lt;&gt;"")*(AV34&lt;&gt;""),($E34&lt;&gt;"")*(AX34&lt;&gt;"")),($B34=AV34)*1+($D34=AX34)*1,"")</f>
        <v>2</v>
      </c>
      <c r="BI34" s="605">
        <f>$B34</f>
        <v>17</v>
      </c>
      <c r="BJ34" s="646" t="str">
        <f>$C34</f>
        <v>Schweden</v>
      </c>
      <c r="BK34" s="606">
        <f>$D34</f>
        <v>3</v>
      </c>
      <c r="BL34" s="646" t="str">
        <f>$E34</f>
        <v>England</v>
      </c>
      <c r="BM34" s="643"/>
      <c r="BN34" s="643"/>
      <c r="BO34" s="628"/>
      <c r="BP34" s="606" t="str">
        <f>IF(($F34&lt;&gt;"")*($G34&lt;&gt;"")*(BM34&lt;&gt;"")*(BN34&lt;&gt;""),IF(BT34&lt;&gt;2,"0",($F34&gt;$G34)*(BM34&gt;BN34)+($F34=$G34)*(BM34=BN34)+($F34&lt;$G34)*(BM34&lt;BN34)),"")</f>
        <v/>
      </c>
      <c r="BQ34" s="606" t="str">
        <f>IF((BP34&lt;&gt;""),IF(OR($F34&lt;&gt;$G34,PrSettings!$M$4="●"),(($F34-$G34)=(BM34-BN34))*1,0),"")</f>
        <v/>
      </c>
      <c r="BR34" s="606" t="str">
        <f>IF((BQ34&lt;&gt;""),($F34=BM34)*($G34=BN34),"")</f>
        <v/>
      </c>
      <c r="BS34" s="606" t="str">
        <f>IF(BP34&lt;&gt;"",IF(ABS($F34-$G34)&gt;=PrSettings!$M$7,(ABS($F34-$G34-BM34+BN34)&lt;=1)*1,IF(AND(BP34,$F34=$G34,$F34&gt;=PrSettings!$M$6),(ABS(BM34-$F34)&lt;=1)*1,IF(AND(BP34,$F34+$G34&gt;=PrSettings!$M$8),(ABS(BM34-$F34)+ABS(BN34-$G34)&lt;=1)*1,""))),"")</f>
        <v/>
      </c>
      <c r="BT34" s="653">
        <f>IF(OR(($C34&lt;&gt;"")*(BI34&lt;&gt;""),($E34&lt;&gt;"")*(BK34&lt;&gt;"")),($B34=BI34)*1+($D34=BK34)*1,"")</f>
        <v>2</v>
      </c>
      <c r="BV34" s="605">
        <f>$B34</f>
        <v>17</v>
      </c>
      <c r="BW34" s="646" t="str">
        <f>$C34</f>
        <v>Schweden</v>
      </c>
      <c r="BX34" s="606">
        <f>$D34</f>
        <v>3</v>
      </c>
      <c r="BY34" s="646" t="str">
        <f>$E34</f>
        <v>England</v>
      </c>
      <c r="BZ34" s="643"/>
      <c r="CA34" s="643"/>
      <c r="CB34" s="628"/>
      <c r="CC34" s="606" t="str">
        <f>IF(($F34&lt;&gt;"")*($G34&lt;&gt;"")*(BZ34&lt;&gt;"")*(CA34&lt;&gt;""),IF(CG34&lt;&gt;2,"0",($F34&gt;$G34)*(BZ34&gt;CA34)+($F34=$G34)*(BZ34=CA34)+($F34&lt;$G34)*(BZ34&lt;CA34)),"")</f>
        <v/>
      </c>
      <c r="CD34" s="606" t="str">
        <f>IF((CC34&lt;&gt;""),IF(OR($F34&lt;&gt;$G34,PrSettings!$M$4="●"),(($F34-$G34)=(BZ34-CA34))*1,0),"")</f>
        <v/>
      </c>
      <c r="CE34" s="606" t="str">
        <f>IF((CD34&lt;&gt;""),($F34=BZ34)*($G34=CA34),"")</f>
        <v/>
      </c>
      <c r="CF34" s="606" t="str">
        <f>IF(CC34&lt;&gt;"",IF(ABS($F34-$G34)&gt;=PrSettings!$M$7,(ABS($F34-$G34-BZ34+CA34)&lt;=1)*1,IF(AND(CC34,$F34=$G34,$F34&gt;=PrSettings!$M$6),(ABS(BZ34-$F34)&lt;=1)*1,IF(AND(CC34,$F34+$G34&gt;=PrSettings!$M$8),(ABS(BZ34-$F34)+ABS(CA34-$G34)&lt;=1)*1,""))),"")</f>
        <v/>
      </c>
      <c r="CG34" s="653">
        <f>IF(OR(($C34&lt;&gt;"")*(BV34&lt;&gt;""),($E34&lt;&gt;"")*(BX34&lt;&gt;"")),($B34=BV34)*1+($D34=BX34)*1,"")</f>
        <v>2</v>
      </c>
      <c r="CI34" s="605">
        <f>$B34</f>
        <v>17</v>
      </c>
      <c r="CJ34" s="646" t="str">
        <f>$C34</f>
        <v>Schweden</v>
      </c>
      <c r="CK34" s="606">
        <f>$D34</f>
        <v>3</v>
      </c>
      <c r="CL34" s="646" t="str">
        <f>$E34</f>
        <v>England</v>
      </c>
      <c r="CM34" s="643"/>
      <c r="CN34" s="643"/>
      <c r="CO34" s="628"/>
      <c r="CP34" s="606" t="str">
        <f>IF(($F34&lt;&gt;"")*($G34&lt;&gt;"")*(CM34&lt;&gt;"")*(CN34&lt;&gt;""),IF(CT34&lt;&gt;2,"0",($F34&gt;$G34)*(CM34&gt;CN34)+($F34=$G34)*(CM34=CN34)+($F34&lt;$G34)*(CM34&lt;CN34)),"")</f>
        <v/>
      </c>
      <c r="CQ34" s="606" t="str">
        <f>IF((CP34&lt;&gt;""),IF(OR($F34&lt;&gt;$G34,PrSettings!$M$4="●"),(($F34-$G34)=(CM34-CN34))*1,0),"")</f>
        <v/>
      </c>
      <c r="CR34" s="606" t="str">
        <f>IF((CQ34&lt;&gt;""),($F34=CM34)*($G34=CN34),"")</f>
        <v/>
      </c>
      <c r="CS34" s="606" t="str">
        <f>IF(CP34&lt;&gt;"",IF(ABS($F34-$G34)&gt;=PrSettings!$M$7,(ABS($F34-$G34-CM34+CN34)&lt;=1)*1,IF(AND(CP34,$F34=$G34,$F34&gt;=PrSettings!$M$6),(ABS(CM34-$F34)&lt;=1)*1,IF(AND(CP34,$F34+$G34&gt;=PrSettings!$M$8),(ABS(CM34-$F34)+ABS(CN34-$G34)&lt;=1)*1,""))),"")</f>
        <v/>
      </c>
      <c r="CT34" s="653">
        <f>IF(OR(($C34&lt;&gt;"")*(CI34&lt;&gt;""),($E34&lt;&gt;"")*(CK34&lt;&gt;"")),($B34=CI34)*1+($D34=CK34)*1,"")</f>
        <v>2</v>
      </c>
      <c r="CV34" s="605">
        <f>$B34</f>
        <v>17</v>
      </c>
      <c r="CW34" s="646" t="str">
        <f>$C34</f>
        <v>Schweden</v>
      </c>
      <c r="CX34" s="606">
        <f>$D34</f>
        <v>3</v>
      </c>
      <c r="CY34" s="646" t="str">
        <f>$E34</f>
        <v>England</v>
      </c>
      <c r="CZ34" s="643"/>
      <c r="DA34" s="643"/>
      <c r="DB34" s="628"/>
      <c r="DC34" s="606" t="str">
        <f>IF(($F34&lt;&gt;"")*($G34&lt;&gt;"")*(CZ34&lt;&gt;"")*(DA34&lt;&gt;""),IF(DG34&lt;&gt;2,"0",($F34&gt;$G34)*(CZ34&gt;DA34)+($F34=$G34)*(CZ34=DA34)+($F34&lt;$G34)*(CZ34&lt;DA34)),"")</f>
        <v/>
      </c>
      <c r="DD34" s="606" t="str">
        <f>IF((DC34&lt;&gt;""),IF(OR($F34&lt;&gt;$G34,PrSettings!$M$4="●"),(($F34-$G34)=(CZ34-DA34))*1,0),"")</f>
        <v/>
      </c>
      <c r="DE34" s="606" t="str">
        <f>IF((DD34&lt;&gt;""),($F34=CZ34)*($G34=DA34),"")</f>
        <v/>
      </c>
      <c r="DF34" s="606" t="str">
        <f>IF(DC34&lt;&gt;"",IF(ABS($F34-$G34)&gt;=PrSettings!$M$7,(ABS($F34-$G34-CZ34+DA34)&lt;=1)*1,IF(AND(DC34,$F34=$G34,$F34&gt;=PrSettings!$M$6),(ABS(CZ34-$F34)&lt;=1)*1,IF(AND(DC34,$F34+$G34&gt;=PrSettings!$M$8),(ABS(CZ34-$F34)+ABS(DA34-$G34)&lt;=1)*1,""))),"")</f>
        <v/>
      </c>
      <c r="DG34" s="653">
        <f>IF(OR(($C34&lt;&gt;"")*(CV34&lt;&gt;""),($E34&lt;&gt;"")*(CX34&lt;&gt;"")),($B34=CV34)*1+($D34=CX34)*1,"")</f>
        <v>2</v>
      </c>
      <c r="DI34" s="605">
        <f>$B34</f>
        <v>17</v>
      </c>
      <c r="DJ34" s="646" t="str">
        <f>$C34</f>
        <v>Schweden</v>
      </c>
      <c r="DK34" s="606">
        <f>$D34</f>
        <v>3</v>
      </c>
      <c r="DL34" s="646" t="str">
        <f>$E34</f>
        <v>England</v>
      </c>
      <c r="DM34" s="643"/>
      <c r="DN34" s="643"/>
      <c r="DO34" s="628"/>
      <c r="DP34" s="606" t="str">
        <f>IF(($F34&lt;&gt;"")*($G34&lt;&gt;"")*(DM34&lt;&gt;"")*(DN34&lt;&gt;""),IF(DT34&lt;&gt;2,"0",($F34&gt;$G34)*(DM34&gt;DN34)+($F34=$G34)*(DM34=DN34)+($F34&lt;$G34)*(DM34&lt;DN34)),"")</f>
        <v/>
      </c>
      <c r="DQ34" s="606" t="str">
        <f>IF((DP34&lt;&gt;""),IF(OR($F34&lt;&gt;$G34,PrSettings!$M$4="●"),(($F34-$G34)=(DM34-DN34))*1,0),"")</f>
        <v/>
      </c>
      <c r="DR34" s="606" t="str">
        <f>IF((DQ34&lt;&gt;""),($F34=DM34)*($G34=DN34),"")</f>
        <v/>
      </c>
      <c r="DS34" s="606" t="str">
        <f>IF(DP34&lt;&gt;"",IF(ABS($F34-$G34)&gt;=PrSettings!$M$7,(ABS($F34-$G34-DM34+DN34)&lt;=1)*1,IF(AND(DP34,$F34=$G34,$F34&gt;=PrSettings!$M$6),(ABS(DM34-$F34)&lt;=1)*1,IF(AND(DP34,$F34+$G34&gt;=PrSettings!$M$8),(ABS(DM34-$F34)+ABS(DN34-$G34)&lt;=1)*1,""))),"")</f>
        <v/>
      </c>
      <c r="DT34" s="653">
        <f>IF(OR(($C34&lt;&gt;"")*(DI34&lt;&gt;""),($E34&lt;&gt;"")*(DK34&lt;&gt;"")),($B34=DI34)*1+($D34=DK34)*1,"")</f>
        <v>2</v>
      </c>
      <c r="DV34" s="605">
        <f>$B34</f>
        <v>17</v>
      </c>
      <c r="DW34" s="646" t="str">
        <f>$C34</f>
        <v>Schweden</v>
      </c>
      <c r="DX34" s="606">
        <f>$D34</f>
        <v>3</v>
      </c>
      <c r="DY34" s="646" t="str">
        <f>$E34</f>
        <v>England</v>
      </c>
      <c r="DZ34" s="643"/>
      <c r="EA34" s="643"/>
      <c r="EB34" s="628"/>
      <c r="EC34" s="606" t="str">
        <f>IF(($F34&lt;&gt;"")*($G34&lt;&gt;"")*(DZ34&lt;&gt;"")*(EA34&lt;&gt;""),IF(EG34&lt;&gt;2,"0",($F34&gt;$G34)*(DZ34&gt;EA34)+($F34=$G34)*(DZ34=EA34)+($F34&lt;$G34)*(DZ34&lt;EA34)),"")</f>
        <v/>
      </c>
      <c r="ED34" s="606" t="str">
        <f>IF((EC34&lt;&gt;""),IF(OR($F34&lt;&gt;$G34,PrSettings!$M$4="●"),(($F34-$G34)=(DZ34-EA34))*1,0),"")</f>
        <v/>
      </c>
      <c r="EE34" s="606" t="str">
        <f>IF((ED34&lt;&gt;""),($F34=DZ34)*($G34=EA34),"")</f>
        <v/>
      </c>
      <c r="EF34" s="606" t="str">
        <f>IF(EC34&lt;&gt;"",IF(ABS($F34-$G34)&gt;=PrSettings!$M$7,(ABS($F34-$G34-DZ34+EA34)&lt;=1)*1,IF(AND(EC34,$F34=$G34,$F34&gt;=PrSettings!$M$6),(ABS(DZ34-$F34)&lt;=1)*1,IF(AND(EC34,$F34+$G34&gt;=PrSettings!$M$8),(ABS(DZ34-$F34)+ABS(EA34-$G34)&lt;=1)*1,""))),"")</f>
        <v/>
      </c>
      <c r="EG34" s="653">
        <f>IF(OR(($C34&lt;&gt;"")*(DV34&lt;&gt;""),($E34&lt;&gt;"")*(DX34&lt;&gt;"")),($B34=DV34)*1+($D34=DX34)*1,"")</f>
        <v>2</v>
      </c>
      <c r="EI34" s="605">
        <f>$B34</f>
        <v>17</v>
      </c>
      <c r="EJ34" s="646" t="str">
        <f>$C34</f>
        <v>Schweden</v>
      </c>
      <c r="EK34" s="606">
        <f>$D34</f>
        <v>3</v>
      </c>
      <c r="EL34" s="646" t="str">
        <f>$E34</f>
        <v>England</v>
      </c>
      <c r="EM34" s="643"/>
      <c r="EN34" s="643"/>
      <c r="EO34" s="628"/>
      <c r="EP34" s="606" t="str">
        <f>IF(($F34&lt;&gt;"")*($G34&lt;&gt;"")*(EM34&lt;&gt;"")*(EN34&lt;&gt;""),IF(ET34&lt;&gt;2,"0",($F34&gt;$G34)*(EM34&gt;EN34)+($F34=$G34)*(EM34=EN34)+($F34&lt;$G34)*(EM34&lt;EN34)),"")</f>
        <v/>
      </c>
      <c r="EQ34" s="606" t="str">
        <f>IF((EP34&lt;&gt;""),IF(OR($F34&lt;&gt;$G34,PrSettings!$M$4="●"),(($F34-$G34)=(EM34-EN34))*1,0),"")</f>
        <v/>
      </c>
      <c r="ER34" s="606" t="str">
        <f>IF((EQ34&lt;&gt;""),($F34=EM34)*($G34=EN34),"")</f>
        <v/>
      </c>
      <c r="ES34" s="606" t="str">
        <f>IF(EP34&lt;&gt;"",IF(ABS($F34-$G34)&gt;=PrSettings!$M$7,(ABS($F34-$G34-EM34+EN34)&lt;=1)*1,IF(AND(EP34,$F34=$G34,$F34&gt;=PrSettings!$M$6),(ABS(EM34-$F34)&lt;=1)*1,IF(AND(EP34,$F34+$G34&gt;=PrSettings!$M$8),(ABS(EM34-$F34)+ABS(EN34-$G34)&lt;=1)*1,""))),"")</f>
        <v/>
      </c>
      <c r="ET34" s="653">
        <f>IF(OR(($C34&lt;&gt;"")*(EI34&lt;&gt;""),($E34&lt;&gt;"")*(EK34&lt;&gt;"")),($B34=EI34)*1+($D34=EK34)*1,"")</f>
        <v>2</v>
      </c>
      <c r="EV34" s="605">
        <f>$B34</f>
        <v>17</v>
      </c>
      <c r="EW34" s="646" t="str">
        <f>$C34</f>
        <v>Schweden</v>
      </c>
      <c r="EX34" s="606">
        <f>$D34</f>
        <v>3</v>
      </c>
      <c r="EY34" s="646" t="str">
        <f>$E34</f>
        <v>England</v>
      </c>
      <c r="EZ34" s="643"/>
      <c r="FA34" s="643"/>
      <c r="FB34" s="628"/>
      <c r="FC34" s="606" t="str">
        <f>IF(($F34&lt;&gt;"")*($G34&lt;&gt;"")*(EZ34&lt;&gt;"")*(FA34&lt;&gt;""),IF(FG34&lt;&gt;2,"0",($F34&gt;$G34)*(EZ34&gt;FA34)+($F34=$G34)*(EZ34=FA34)+($F34&lt;$G34)*(EZ34&lt;FA34)),"")</f>
        <v/>
      </c>
      <c r="FD34" s="606" t="str">
        <f>IF((FC34&lt;&gt;""),IF(OR($F34&lt;&gt;$G34,PrSettings!$M$4="●"),(($F34-$G34)=(EZ34-FA34))*1,0),"")</f>
        <v/>
      </c>
      <c r="FE34" s="606" t="str">
        <f>IF((FD34&lt;&gt;""),($F34=EZ34)*($G34=FA34),"")</f>
        <v/>
      </c>
      <c r="FF34" s="606" t="str">
        <f>IF(FC34&lt;&gt;"",IF(ABS($F34-$G34)&gt;=PrSettings!$M$7,(ABS($F34-$G34-EZ34+FA34)&lt;=1)*1,IF(AND(FC34,$F34=$G34,$F34&gt;=PrSettings!$M$6),(ABS(EZ34-$F34)&lt;=1)*1,IF(AND(FC34,$F34+$G34&gt;=PrSettings!$M$8),(ABS(EZ34-$F34)+ABS(FA34-$G34)&lt;=1)*1,""))),"")</f>
        <v/>
      </c>
      <c r="FG34" s="653">
        <f>IF(OR(($C34&lt;&gt;"")*(EV34&lt;&gt;""),($E34&lt;&gt;"")*(EX34&lt;&gt;"")),($B34=EV34)*1+($D34=EX34)*1,"")</f>
        <v>2</v>
      </c>
      <c r="FI34" s="605">
        <f>$B34</f>
        <v>17</v>
      </c>
      <c r="FJ34" s="646" t="str">
        <f>$C34</f>
        <v>Schweden</v>
      </c>
      <c r="FK34" s="606">
        <f>$D34</f>
        <v>3</v>
      </c>
      <c r="FL34" s="646" t="str">
        <f>$E34</f>
        <v>England</v>
      </c>
      <c r="FM34" s="643"/>
      <c r="FN34" s="643"/>
      <c r="FO34" s="628"/>
      <c r="FP34" s="606" t="str">
        <f>IF(($F34&lt;&gt;"")*($G34&lt;&gt;"")*(FM34&lt;&gt;"")*(FN34&lt;&gt;""),IF(FT34&lt;&gt;2,"0",($F34&gt;$G34)*(FM34&gt;FN34)+($F34=$G34)*(FM34=FN34)+($F34&lt;$G34)*(FM34&lt;FN34)),"")</f>
        <v/>
      </c>
      <c r="FQ34" s="606" t="str">
        <f>IF((FP34&lt;&gt;""),IF(OR($F34&lt;&gt;$G34,PrSettings!$M$4="●"),(($F34-$G34)=(FM34-FN34))*1,0),"")</f>
        <v/>
      </c>
      <c r="FR34" s="606" t="str">
        <f>IF((FQ34&lt;&gt;""),($F34=FM34)*($G34=FN34),"")</f>
        <v/>
      </c>
      <c r="FS34" s="606" t="str">
        <f>IF(FP34&lt;&gt;"",IF(ABS($F34-$G34)&gt;=PrSettings!$M$7,(ABS($F34-$G34-FM34+FN34)&lt;=1)*1,IF(AND(FP34,$F34=$G34,$F34&gt;=PrSettings!$M$6),(ABS(FM34-$F34)&lt;=1)*1,IF(AND(FP34,$F34+$G34&gt;=PrSettings!$M$8),(ABS(FM34-$F34)+ABS(FN34-$G34)&lt;=1)*1,""))),"")</f>
        <v/>
      </c>
      <c r="FT34" s="653">
        <f>IF(OR(($C34&lt;&gt;"")*(FI34&lt;&gt;""),($E34&lt;&gt;"")*(FK34&lt;&gt;"")),($B34=FI34)*1+($D34=FK34)*1,"")</f>
        <v>2</v>
      </c>
      <c r="FV34" s="605">
        <f>$B34</f>
        <v>17</v>
      </c>
      <c r="FW34" s="646" t="str">
        <f>$C34</f>
        <v>Schweden</v>
      </c>
      <c r="FX34" s="606">
        <f>$D34</f>
        <v>3</v>
      </c>
      <c r="FY34" s="646" t="str">
        <f>$E34</f>
        <v>England</v>
      </c>
      <c r="FZ34" s="643"/>
      <c r="GA34" s="643"/>
      <c r="GB34" s="628"/>
      <c r="GC34" s="606" t="str">
        <f>IF(($F34&lt;&gt;"")*($G34&lt;&gt;"")*(FZ34&lt;&gt;"")*(GA34&lt;&gt;""),IF(GG34&lt;&gt;2,"0",($F34&gt;$G34)*(FZ34&gt;GA34)+($F34=$G34)*(FZ34=GA34)+($F34&lt;$G34)*(FZ34&lt;GA34)),"")</f>
        <v/>
      </c>
      <c r="GD34" s="606" t="str">
        <f>IF((GC34&lt;&gt;""),IF(OR($F34&lt;&gt;$G34,PrSettings!$M$4="●"),(($F34-$G34)=(FZ34-GA34))*1,0),"")</f>
        <v/>
      </c>
      <c r="GE34" s="606" t="str">
        <f>IF((GD34&lt;&gt;""),($F34=FZ34)*($G34=GA34),"")</f>
        <v/>
      </c>
      <c r="GF34" s="606" t="str">
        <f>IF(GC34&lt;&gt;"",IF(ABS($F34-$G34)&gt;=PrSettings!$M$7,(ABS($F34-$G34-FZ34+GA34)&lt;=1)*1,IF(AND(GC34,$F34=$G34,$F34&gt;=PrSettings!$M$6),(ABS(FZ34-$F34)&lt;=1)*1,IF(AND(GC34,$F34+$G34&gt;=PrSettings!$M$8),(ABS(FZ34-$F34)+ABS(GA34-$G34)&lt;=1)*1,""))),"")</f>
        <v/>
      </c>
      <c r="GG34" s="653">
        <f>IF(OR(($C34&lt;&gt;"")*(FV34&lt;&gt;""),($E34&lt;&gt;"")*(FX34&lt;&gt;"")),($B34=FV34)*1+($D34=FX34)*1,"")</f>
        <v>2</v>
      </c>
      <c r="GI34" s="605">
        <f>$B34</f>
        <v>17</v>
      </c>
      <c r="GJ34" s="646" t="str">
        <f>$C34</f>
        <v>Schweden</v>
      </c>
      <c r="GK34" s="606">
        <f>$D34</f>
        <v>3</v>
      </c>
      <c r="GL34" s="646" t="str">
        <f>$E34</f>
        <v>England</v>
      </c>
      <c r="GM34" s="643"/>
      <c r="GN34" s="643"/>
      <c r="GO34" s="628"/>
      <c r="GP34" s="606" t="str">
        <f>IF(($F34&lt;&gt;"")*($G34&lt;&gt;"")*(GM34&lt;&gt;"")*(GN34&lt;&gt;""),IF(GT34&lt;&gt;2,"0",($F34&gt;$G34)*(GM34&gt;GN34)+($F34=$G34)*(GM34=GN34)+($F34&lt;$G34)*(GM34&lt;GN34)),"")</f>
        <v/>
      </c>
      <c r="GQ34" s="606" t="str">
        <f>IF((GP34&lt;&gt;""),IF(OR($F34&lt;&gt;$G34,PrSettings!$M$4="●"),(($F34-$G34)=(GM34-GN34))*1,0),"")</f>
        <v/>
      </c>
      <c r="GR34" s="606" t="str">
        <f>IF((GQ34&lt;&gt;""),($F34=GM34)*($G34=GN34),"")</f>
        <v/>
      </c>
      <c r="GS34" s="606" t="str">
        <f>IF(GP34&lt;&gt;"",IF(ABS($F34-$G34)&gt;=PrSettings!$M$7,(ABS($F34-$G34-GM34+GN34)&lt;=1)*1,IF(AND(GP34,$F34=$G34,$F34&gt;=PrSettings!$M$6),(ABS(GM34-$F34)&lt;=1)*1,IF(AND(GP34,$F34+$G34&gt;=PrSettings!$M$8),(ABS(GM34-$F34)+ABS(GN34-$G34)&lt;=1)*1,""))),"")</f>
        <v/>
      </c>
      <c r="GT34" s="653">
        <f>IF(OR(($C34&lt;&gt;"")*(GI34&lt;&gt;""),($E34&lt;&gt;"")*(GK34&lt;&gt;"")),($B34=GI34)*1+($D34=GK34)*1,"")</f>
        <v>2</v>
      </c>
      <c r="GV34" s="605">
        <f>$B34</f>
        <v>17</v>
      </c>
      <c r="GW34" s="646" t="str">
        <f>$C34</f>
        <v>Schweden</v>
      </c>
      <c r="GX34" s="606">
        <f>$D34</f>
        <v>3</v>
      </c>
      <c r="GY34" s="646" t="str">
        <f>$E34</f>
        <v>England</v>
      </c>
      <c r="GZ34" s="643"/>
      <c r="HA34" s="643"/>
      <c r="HB34" s="628"/>
      <c r="HC34" s="606" t="str">
        <f>IF(($F34&lt;&gt;"")*($G34&lt;&gt;"")*(GZ34&lt;&gt;"")*(HA34&lt;&gt;""),IF(HG34&lt;&gt;2,"0",($F34&gt;$G34)*(GZ34&gt;HA34)+($F34=$G34)*(GZ34=HA34)+($F34&lt;$G34)*(GZ34&lt;HA34)),"")</f>
        <v/>
      </c>
      <c r="HD34" s="606" t="str">
        <f>IF((HC34&lt;&gt;""),IF(OR($F34&lt;&gt;$G34,PrSettings!$M$4="●"),(($F34-$G34)=(GZ34-HA34))*1,0),"")</f>
        <v/>
      </c>
      <c r="HE34" s="606" t="str">
        <f>IF((HD34&lt;&gt;""),($F34=GZ34)*($G34=HA34),"")</f>
        <v/>
      </c>
      <c r="HF34" s="606" t="str">
        <f>IF(HC34&lt;&gt;"",IF(ABS($F34-$G34)&gt;=PrSettings!$M$7,(ABS($F34-$G34-GZ34+HA34)&lt;=1)*1,IF(AND(HC34,$F34=$G34,$F34&gt;=PrSettings!$M$6),(ABS(GZ34-$F34)&lt;=1)*1,IF(AND(HC34,$F34+$G34&gt;=PrSettings!$M$8),(ABS(GZ34-$F34)+ABS(HA34-$G34)&lt;=1)*1,""))),"")</f>
        <v/>
      </c>
      <c r="HG34" s="653">
        <f>IF(OR(($C34&lt;&gt;"")*(GV34&lt;&gt;""),($E34&lt;&gt;"")*(GX34&lt;&gt;"")),($B34=GV34)*1+($D34=GX34)*1,"")</f>
        <v>2</v>
      </c>
      <c r="HI34" s="605">
        <f>$B34</f>
        <v>17</v>
      </c>
      <c r="HJ34" s="646" t="str">
        <f>$C34</f>
        <v>Schweden</v>
      </c>
      <c r="HK34" s="606">
        <f>$D34</f>
        <v>3</v>
      </c>
      <c r="HL34" s="646" t="str">
        <f>$E34</f>
        <v>England</v>
      </c>
      <c r="HM34" s="643"/>
      <c r="HN34" s="643"/>
      <c r="HO34" s="628"/>
      <c r="HP34" s="606" t="str">
        <f>IF(($F34&lt;&gt;"")*($G34&lt;&gt;"")*(HM34&lt;&gt;"")*(HN34&lt;&gt;""),IF(HT34&lt;&gt;2,"0",($F34&gt;$G34)*(HM34&gt;HN34)+($F34=$G34)*(HM34=HN34)+($F34&lt;$G34)*(HM34&lt;HN34)),"")</f>
        <v/>
      </c>
      <c r="HQ34" s="606" t="str">
        <f>IF((HP34&lt;&gt;""),IF(OR($F34&lt;&gt;$G34,PrSettings!$M$4="●"),(($F34-$G34)=(HM34-HN34))*1,0),"")</f>
        <v/>
      </c>
      <c r="HR34" s="606" t="str">
        <f>IF((HQ34&lt;&gt;""),($F34=HM34)*($G34=HN34),"")</f>
        <v/>
      </c>
      <c r="HS34" s="606" t="str">
        <f>IF(HP34&lt;&gt;"",IF(ABS($F34-$G34)&gt;=PrSettings!$M$7,(ABS($F34-$G34-HM34+HN34)&lt;=1)*1,IF(AND(HP34,$F34=$G34,$F34&gt;=PrSettings!$M$6),(ABS(HM34-$F34)&lt;=1)*1,IF(AND(HP34,$F34+$G34&gt;=PrSettings!$M$8),(ABS(HM34-$F34)+ABS(HN34-$G34)&lt;=1)*1,""))),"")</f>
        <v/>
      </c>
      <c r="HT34" s="653">
        <f>IF(OR(($C34&lt;&gt;"")*(HI34&lt;&gt;""),($E34&lt;&gt;"")*(HK34&lt;&gt;"")),($B34=HI34)*1+($D34=HK34)*1,"")</f>
        <v>2</v>
      </c>
      <c r="HV34" s="605">
        <f>$B34</f>
        <v>17</v>
      </c>
      <c r="HW34" s="646" t="str">
        <f>$C34</f>
        <v>Schweden</v>
      </c>
      <c r="HX34" s="606">
        <f>$D34</f>
        <v>3</v>
      </c>
      <c r="HY34" s="646" t="str">
        <f>$E34</f>
        <v>England</v>
      </c>
      <c r="HZ34" s="643"/>
      <c r="IA34" s="643"/>
      <c r="IB34" s="628"/>
      <c r="IC34" s="606" t="str">
        <f>IF(($F34&lt;&gt;"")*($G34&lt;&gt;"")*(HZ34&lt;&gt;"")*(IA34&lt;&gt;""),IF(IG34&lt;&gt;2,"0",($F34&gt;$G34)*(HZ34&gt;IA34)+($F34=$G34)*(HZ34=IA34)+($F34&lt;$G34)*(HZ34&lt;IA34)),"")</f>
        <v/>
      </c>
      <c r="ID34" s="606" t="str">
        <f>IF((IC34&lt;&gt;""),IF(OR($F34&lt;&gt;$G34,PrSettings!$M$4="●"),(($F34-$G34)=(HZ34-IA34))*1,0),"")</f>
        <v/>
      </c>
      <c r="IE34" s="606" t="str">
        <f>IF((ID34&lt;&gt;""),($F34=HZ34)*($G34=IA34),"")</f>
        <v/>
      </c>
      <c r="IF34" s="606" t="str">
        <f>IF(IC34&lt;&gt;"",IF(ABS($F34-$G34)&gt;=PrSettings!$M$7,(ABS($F34-$G34-HZ34+IA34)&lt;=1)*1,IF(AND(IC34,$F34=$G34,$F34&gt;=PrSettings!$M$6),(ABS(HZ34-$F34)&lt;=1)*1,IF(AND(IC34,$F34+$G34&gt;=PrSettings!$M$8),(ABS(HZ34-$F34)+ABS(IA34-$G34)&lt;=1)*1,""))),"")</f>
        <v/>
      </c>
      <c r="IG34" s="653">
        <f>IF(OR(($C34&lt;&gt;"")*(HV34&lt;&gt;""),($E34&lt;&gt;"")*(HX34&lt;&gt;"")),($B34=HV34)*1+($D34=HX34)*1,"")</f>
        <v>2</v>
      </c>
      <c r="II34" s="605">
        <f>$B34</f>
        <v>17</v>
      </c>
      <c r="IJ34" s="646" t="str">
        <f>$C34</f>
        <v>Schweden</v>
      </c>
      <c r="IK34" s="606">
        <f>$D34</f>
        <v>3</v>
      </c>
      <c r="IL34" s="646" t="str">
        <f>$E34</f>
        <v>England</v>
      </c>
      <c r="IM34" s="643"/>
      <c r="IN34" s="643"/>
      <c r="IO34" s="628"/>
      <c r="IP34" s="606" t="str">
        <f>IF(($F34&lt;&gt;"")*($G34&lt;&gt;"")*(IM34&lt;&gt;"")*(IN34&lt;&gt;""),IF(IT34&lt;&gt;2,"0",($F34&gt;$G34)*(IM34&gt;IN34)+($F34=$G34)*(IM34=IN34)+($F34&lt;$G34)*(IM34&lt;IN34)),"")</f>
        <v/>
      </c>
      <c r="IQ34" s="606" t="str">
        <f>IF((IP34&lt;&gt;""),IF(OR($F34&lt;&gt;$G34,PrSettings!$M$4="●"),(($F34-$G34)=(IM34-IN34))*1,0),"")</f>
        <v/>
      </c>
      <c r="IR34" s="606" t="str">
        <f>IF((IQ34&lt;&gt;""),($F34=IM34)*($G34=IN34),"")</f>
        <v/>
      </c>
      <c r="IS34" s="606" t="str">
        <f>IF(IP34&lt;&gt;"",IF(ABS($F34-$G34)&gt;=PrSettings!$M$7,(ABS($F34-$G34-IM34+IN34)&lt;=1)*1,IF(AND(IP34,$F34=$G34,$F34&gt;=PrSettings!$M$6),(ABS(IM34-$F34)&lt;=1)*1,IF(AND(IP34,$F34+$G34&gt;=PrSettings!$M$8),(ABS(IM34-$F34)+ABS(IN34-$G34)&lt;=1)*1,""))),"")</f>
        <v/>
      </c>
      <c r="IT34" s="653">
        <f>IF(OR(($C34&lt;&gt;"")*(II34&lt;&gt;""),($E34&lt;&gt;"")*(IK34&lt;&gt;"")),($B34=II34)*1+($D34=IK34)*1,"")</f>
        <v>2</v>
      </c>
      <c r="IV34" s="605">
        <f>$B34</f>
        <v>17</v>
      </c>
      <c r="IW34" s="646" t="str">
        <f>$C34</f>
        <v>Schweden</v>
      </c>
      <c r="IX34" s="606">
        <f>$D34</f>
        <v>3</v>
      </c>
      <c r="IY34" s="646" t="str">
        <f>$E34</f>
        <v>England</v>
      </c>
      <c r="IZ34" s="643"/>
      <c r="JA34" s="643"/>
      <c r="JB34" s="628"/>
      <c r="JC34" s="606" t="str">
        <f>IF(($F34&lt;&gt;"")*($G34&lt;&gt;"")*(IZ34&lt;&gt;"")*(JA34&lt;&gt;""),IF(JG34&lt;&gt;2,"0",($F34&gt;$G34)*(IZ34&gt;JA34)+($F34=$G34)*(IZ34=JA34)+($F34&lt;$G34)*(IZ34&lt;JA34)),"")</f>
        <v/>
      </c>
      <c r="JD34" s="606" t="str">
        <f>IF((JC34&lt;&gt;""),IF(OR($F34&lt;&gt;$G34,PrSettings!$M$4="●"),(($F34-$G34)=(IZ34-JA34))*1,0),"")</f>
        <v/>
      </c>
      <c r="JE34" s="606" t="str">
        <f>IF((JD34&lt;&gt;""),($F34=IZ34)*($G34=JA34),"")</f>
        <v/>
      </c>
      <c r="JF34" s="606" t="str">
        <f>IF(JC34&lt;&gt;"",IF(ABS($F34-$G34)&gt;=PrSettings!$M$7,(ABS($F34-$G34-IZ34+JA34)&lt;=1)*1,IF(AND(JC34,$F34=$G34,$F34&gt;=PrSettings!$M$6),(ABS(IZ34-$F34)&lt;=1)*1,IF(AND(JC34,$F34+$G34&gt;=PrSettings!$M$8),(ABS(IZ34-$F34)+ABS(JA34-$G34)&lt;=1)*1,""))),"")</f>
        <v/>
      </c>
      <c r="JG34" s="653">
        <f>IF(OR(($C34&lt;&gt;"")*(IV34&lt;&gt;""),($E34&lt;&gt;"")*(IX34&lt;&gt;"")),($B34=IV34)*1+($D34=IX34)*1,"")</f>
        <v>2</v>
      </c>
      <c r="JI34" s="605">
        <f>$B34</f>
        <v>17</v>
      </c>
      <c r="JJ34" s="646" t="str">
        <f>$C34</f>
        <v>Schweden</v>
      </c>
      <c r="JK34" s="606">
        <f>$D34</f>
        <v>3</v>
      </c>
      <c r="JL34" s="646" t="str">
        <f>$E34</f>
        <v>England</v>
      </c>
      <c r="JM34" s="643"/>
      <c r="JN34" s="643"/>
      <c r="JO34" s="628"/>
      <c r="JP34" s="606" t="str">
        <f>IF(($F34&lt;&gt;"")*($G34&lt;&gt;"")*(JM34&lt;&gt;"")*(JN34&lt;&gt;""),IF(JT34&lt;&gt;2,"0",($F34&gt;$G34)*(JM34&gt;JN34)+($F34=$G34)*(JM34=JN34)+($F34&lt;$G34)*(JM34&lt;JN34)),"")</f>
        <v/>
      </c>
      <c r="JQ34" s="606" t="str">
        <f>IF((JP34&lt;&gt;""),IF(OR($F34&lt;&gt;$G34,PrSettings!$M$4="●"),(($F34-$G34)=(JM34-JN34))*1,0),"")</f>
        <v/>
      </c>
      <c r="JR34" s="606" t="str">
        <f>IF((JQ34&lt;&gt;""),($F34=JM34)*($G34=JN34),"")</f>
        <v/>
      </c>
      <c r="JS34" s="606" t="str">
        <f>IF(JP34&lt;&gt;"",IF(ABS($F34-$G34)&gt;=PrSettings!$M$7,(ABS($F34-$G34-JM34+JN34)&lt;=1)*1,IF(AND(JP34,$F34=$G34,$F34&gt;=PrSettings!$M$6),(ABS(JM34-$F34)&lt;=1)*1,IF(AND(JP34,$F34+$G34&gt;=PrSettings!$M$8),(ABS(JM34-$F34)+ABS(JN34-$G34)&lt;=1)*1,""))),"")</f>
        <v/>
      </c>
      <c r="JT34" s="653">
        <f>IF(OR(($C34&lt;&gt;"")*(JI34&lt;&gt;""),($E34&lt;&gt;"")*(JK34&lt;&gt;"")),($B34=JI34)*1+($D34=JK34)*1,"")</f>
        <v>2</v>
      </c>
      <c r="JV34" s="605">
        <f>$B34</f>
        <v>17</v>
      </c>
      <c r="JW34" s="646" t="str">
        <f>$C34</f>
        <v>Schweden</v>
      </c>
      <c r="JX34" s="606">
        <f>$D34</f>
        <v>3</v>
      </c>
      <c r="JY34" s="646" t="str">
        <f>$E34</f>
        <v>England</v>
      </c>
      <c r="JZ34" s="643"/>
      <c r="KA34" s="643"/>
      <c r="KB34" s="628"/>
      <c r="KC34" s="606" t="str">
        <f>IF(($F34&lt;&gt;"")*($G34&lt;&gt;"")*(JZ34&lt;&gt;"")*(KA34&lt;&gt;""),IF(KG34&lt;&gt;2,"0",($F34&gt;$G34)*(JZ34&gt;KA34)+($F34=$G34)*(JZ34=KA34)+($F34&lt;$G34)*(JZ34&lt;KA34)),"")</f>
        <v/>
      </c>
      <c r="KD34" s="606" t="str">
        <f>IF((KC34&lt;&gt;""),IF(OR($F34&lt;&gt;$G34,PrSettings!$M$4="●"),(($F34-$G34)=(JZ34-KA34))*1,0),"")</f>
        <v/>
      </c>
      <c r="KE34" s="606" t="str">
        <f>IF((KD34&lt;&gt;""),($F34=JZ34)*($G34=KA34),"")</f>
        <v/>
      </c>
      <c r="KF34" s="606" t="str">
        <f>IF(KC34&lt;&gt;"",IF(ABS($F34-$G34)&gt;=PrSettings!$M$7,(ABS($F34-$G34-JZ34+KA34)&lt;=1)*1,IF(AND(KC34,$F34=$G34,$F34&gt;=PrSettings!$M$6),(ABS(JZ34-$F34)&lt;=1)*1,IF(AND(KC34,$F34+$G34&gt;=PrSettings!$M$8),(ABS(JZ34-$F34)+ABS(KA34-$G34)&lt;=1)*1,""))),"")</f>
        <v/>
      </c>
      <c r="KG34" s="653">
        <f>IF(OR(($C34&lt;&gt;"")*(JV34&lt;&gt;""),($E34&lt;&gt;"")*(JX34&lt;&gt;"")),($B34=JV34)*1+($D34=JX34)*1,"")</f>
        <v>2</v>
      </c>
      <c r="KI34" s="605">
        <f>$B34</f>
        <v>17</v>
      </c>
      <c r="KJ34" s="646" t="str">
        <f>$C34</f>
        <v>Schweden</v>
      </c>
      <c r="KK34" s="606">
        <f>$D34</f>
        <v>3</v>
      </c>
      <c r="KL34" s="646" t="str">
        <f>$E34</f>
        <v>England</v>
      </c>
      <c r="KM34" s="643"/>
      <c r="KN34" s="643"/>
      <c r="KO34" s="628"/>
      <c r="KP34" s="606" t="str">
        <f>IF(($F34&lt;&gt;"")*($G34&lt;&gt;"")*(KM34&lt;&gt;"")*(KN34&lt;&gt;""),IF(KT34&lt;&gt;2,"0",($F34&gt;$G34)*(KM34&gt;KN34)+($F34=$G34)*(KM34=KN34)+($F34&lt;$G34)*(KM34&lt;KN34)),"")</f>
        <v/>
      </c>
      <c r="KQ34" s="606" t="str">
        <f>IF((KP34&lt;&gt;""),IF(OR($F34&lt;&gt;$G34,PrSettings!$M$4="●"),(($F34-$G34)=(KM34-KN34))*1,0),"")</f>
        <v/>
      </c>
      <c r="KR34" s="606" t="str">
        <f>IF((KQ34&lt;&gt;""),($F34=KM34)*($G34=KN34),"")</f>
        <v/>
      </c>
      <c r="KS34" s="606" t="str">
        <f>IF(KP34&lt;&gt;"",IF(ABS($F34-$G34)&gt;=PrSettings!$M$7,(ABS($F34-$G34-KM34+KN34)&lt;=1)*1,IF(AND(KP34,$F34=$G34,$F34&gt;=PrSettings!$M$6),(ABS(KM34-$F34)&lt;=1)*1,IF(AND(KP34,$F34+$G34&gt;=PrSettings!$M$8),(ABS(KM34-$F34)+ABS(KN34-$G34)&lt;=1)*1,""))),"")</f>
        <v/>
      </c>
      <c r="KT34" s="653">
        <f>IF(OR(($C34&lt;&gt;"")*(KI34&lt;&gt;""),($E34&lt;&gt;"")*(KK34&lt;&gt;"")),($B34=KI34)*1+($D34=KK34)*1,"")</f>
        <v>2</v>
      </c>
      <c r="KV34" s="605">
        <f>$B34</f>
        <v>17</v>
      </c>
      <c r="KW34" s="646" t="str">
        <f>$C34</f>
        <v>Schweden</v>
      </c>
      <c r="KX34" s="606">
        <f>$D34</f>
        <v>3</v>
      </c>
      <c r="KY34" s="646" t="str">
        <f>$E34</f>
        <v>England</v>
      </c>
      <c r="KZ34" s="643"/>
      <c r="LA34" s="643"/>
      <c r="LB34" s="628"/>
      <c r="LC34" s="606" t="str">
        <f>IF(($F34&lt;&gt;"")*($G34&lt;&gt;"")*(KZ34&lt;&gt;"")*(LA34&lt;&gt;""),IF(LG34&lt;&gt;2,"0",($F34&gt;$G34)*(KZ34&gt;LA34)+($F34=$G34)*(KZ34=LA34)+($F34&lt;$G34)*(KZ34&lt;LA34)),"")</f>
        <v/>
      </c>
      <c r="LD34" s="606" t="str">
        <f>IF((LC34&lt;&gt;""),IF(OR($F34&lt;&gt;$G34,PrSettings!$M$4="●"),(($F34-$G34)=(KZ34-LA34))*1,0),"")</f>
        <v/>
      </c>
      <c r="LE34" s="606" t="str">
        <f>IF((LD34&lt;&gt;""),($F34=KZ34)*($G34=LA34),"")</f>
        <v/>
      </c>
      <c r="LF34" s="606" t="str">
        <f>IF(LC34&lt;&gt;"",IF(ABS($F34-$G34)&gt;=PrSettings!$M$7,(ABS($F34-$G34-KZ34+LA34)&lt;=1)*1,IF(AND(LC34,$F34=$G34,$F34&gt;=PrSettings!$M$6),(ABS(KZ34-$F34)&lt;=1)*1,IF(AND(LC34,$F34+$G34&gt;=PrSettings!$M$8),(ABS(KZ34-$F34)+ABS(LA34-$G34)&lt;=1)*1,""))),"")</f>
        <v/>
      </c>
      <c r="LG34" s="653">
        <f>IF(OR(($C34&lt;&gt;"")*(KV34&lt;&gt;""),($E34&lt;&gt;"")*(KX34&lt;&gt;"")),($B34=KV34)*1+($D34=KX34)*1,"")</f>
        <v>2</v>
      </c>
      <c r="LI34" s="605">
        <f>$B34</f>
        <v>17</v>
      </c>
      <c r="LJ34" s="646" t="str">
        <f>$C34</f>
        <v>Schweden</v>
      </c>
      <c r="LK34" s="606">
        <f>$D34</f>
        <v>3</v>
      </c>
      <c r="LL34" s="646" t="str">
        <f>$E34</f>
        <v>England</v>
      </c>
      <c r="LM34" s="643"/>
      <c r="LN34" s="643"/>
      <c r="LO34" s="628"/>
      <c r="LP34" s="606" t="str">
        <f>IF(($F34&lt;&gt;"")*($G34&lt;&gt;"")*(LM34&lt;&gt;"")*(LN34&lt;&gt;""),IF(LT34&lt;&gt;2,"0",($F34&gt;$G34)*(LM34&gt;LN34)+($F34=$G34)*(LM34=LN34)+($F34&lt;$G34)*(LM34&lt;LN34)),"")</f>
        <v/>
      </c>
      <c r="LQ34" s="606" t="str">
        <f>IF((LP34&lt;&gt;""),IF(OR($F34&lt;&gt;$G34,PrSettings!$M$4="●"),(($F34-$G34)=(LM34-LN34))*1,0),"")</f>
        <v/>
      </c>
      <c r="LR34" s="606" t="str">
        <f>IF((LQ34&lt;&gt;""),($F34=LM34)*($G34=LN34),"")</f>
        <v/>
      </c>
      <c r="LS34" s="606" t="str">
        <f>IF(LP34&lt;&gt;"",IF(ABS($F34-$G34)&gt;=PrSettings!$M$7,(ABS($F34-$G34-LM34+LN34)&lt;=1)*1,IF(AND(LP34,$F34=$G34,$F34&gt;=PrSettings!$M$6),(ABS(LM34-$F34)&lt;=1)*1,IF(AND(LP34,$F34+$G34&gt;=PrSettings!$M$8),(ABS(LM34-$F34)+ABS(LN34-$G34)&lt;=1)*1,""))),"")</f>
        <v/>
      </c>
      <c r="LT34" s="653">
        <f>IF(OR(($C34&lt;&gt;"")*(LI34&lt;&gt;""),($E34&lt;&gt;"")*(LK34&lt;&gt;"")),($B34=LI34)*1+($D34=LK34)*1,"")</f>
        <v>2</v>
      </c>
      <c r="LV34" s="605">
        <f>$B34</f>
        <v>17</v>
      </c>
      <c r="LW34" s="646" t="str">
        <f>$C34</f>
        <v>Schweden</v>
      </c>
      <c r="LX34" s="606">
        <f>$D34</f>
        <v>3</v>
      </c>
      <c r="LY34" s="646" t="str">
        <f>$E34</f>
        <v>England</v>
      </c>
      <c r="LZ34" s="643"/>
      <c r="MA34" s="643"/>
      <c r="MB34" s="628"/>
      <c r="MC34" s="606" t="str">
        <f>IF(($F34&lt;&gt;"")*($G34&lt;&gt;"")*(LZ34&lt;&gt;"")*(MA34&lt;&gt;""),IF(MG34&lt;&gt;2,"0",($F34&gt;$G34)*(LZ34&gt;MA34)+($F34=$G34)*(LZ34=MA34)+($F34&lt;$G34)*(LZ34&lt;MA34)),"")</f>
        <v/>
      </c>
      <c r="MD34" s="606" t="str">
        <f>IF((MC34&lt;&gt;""),IF(OR($F34&lt;&gt;$G34,PrSettings!$M$4="●"),(($F34-$G34)=(LZ34-MA34))*1,0),"")</f>
        <v/>
      </c>
      <c r="ME34" s="606" t="str">
        <f>IF((MD34&lt;&gt;""),($F34=LZ34)*($G34=MA34),"")</f>
        <v/>
      </c>
      <c r="MF34" s="606" t="str">
        <f>IF(MC34&lt;&gt;"",IF(ABS($F34-$G34)&gt;=PrSettings!$M$7,(ABS($F34-$G34-LZ34+MA34)&lt;=1)*1,IF(AND(MC34,$F34=$G34,$F34&gt;=PrSettings!$M$6),(ABS(LZ34-$F34)&lt;=1)*1,IF(AND(MC34,$F34+$G34&gt;=PrSettings!$M$8),(ABS(LZ34-$F34)+ABS(MA34-$G34)&lt;=1)*1,""))),"")</f>
        <v/>
      </c>
      <c r="MG34" s="653">
        <f>IF(OR(($C34&lt;&gt;"")*(LV34&lt;&gt;""),($E34&lt;&gt;"")*(LX34&lt;&gt;"")),($B34=LV34)*1+($D34=LX34)*1,"")</f>
        <v>2</v>
      </c>
    </row>
    <row r="35" spans="2:345" x14ac:dyDescent="0.25">
      <c r="B35" s="605">
        <f>IF(C35="","",INDEX(Groups!$C$7:$C$25,MATCH(C35,Groups!$D$7:$D$25,0)))</f>
        <v>26</v>
      </c>
      <c r="C35" s="646" t="str">
        <f>EURO!$E$54</f>
        <v>Norwegen</v>
      </c>
      <c r="D35" s="606">
        <f>IF(E35="","",INDEX(Groups!$C$7:$C$25,MATCH(E35,Groups!$D$7:$D$25,0)))</f>
        <v>2</v>
      </c>
      <c r="E35" s="646" t="str">
        <f>EURO!$F$54</f>
        <v>Italien</v>
      </c>
      <c r="F35" s="649">
        <f>IF(AND(EURO!$E$55&lt;&gt;"",EURO!$F$55&lt;&gt;""),EURO!$E$55+IF(AND(EURO!$E$57&lt;&gt;"",EURO!$F$57&lt;&gt;"",EURO!$E$55=EURO!$F$55),EURO!$E$57,0),"")</f>
        <v>1</v>
      </c>
      <c r="G35" s="650">
        <f>IF(AND(EURO!$E$55&lt;&gt;"",EURO!$F$55&lt;&gt;""),EURO!$F$55+IF(AND(EURO!$E$57&lt;&gt;"",EURO!$F$57&lt;&gt;"",EURO!$E$55=EURO!$F$55),EURO!$F$57,0),"")</f>
        <v>2</v>
      </c>
      <c r="I35" s="605">
        <f t="shared" ref="I35:I37" si="338">$B35</f>
        <v>26</v>
      </c>
      <c r="J35" s="646" t="str">
        <f t="shared" ref="J35:J37" si="339">$C35</f>
        <v>Norwegen</v>
      </c>
      <c r="K35" s="606">
        <f t="shared" ref="K35:K37" si="340">$D35</f>
        <v>2</v>
      </c>
      <c r="L35" s="646" t="str">
        <f t="shared" ref="L35:L37" si="341">$E35</f>
        <v>Italien</v>
      </c>
      <c r="M35" s="643"/>
      <c r="N35" s="643"/>
      <c r="O35" s="667"/>
      <c r="P35" s="606" t="str">
        <f t="shared" ref="P35:P37" si="342">IF(($F35&lt;&gt;"")*($G35&lt;&gt;"")*(M35&lt;&gt;"")*(N35&lt;&gt;""),IF(T35&lt;&gt;2,"0",($F35&gt;$G35)*(M35&gt;N35)+($F35=$G35)*(M35=N35)+($F35&lt;$G35)*(M35&lt;N35)),"")</f>
        <v/>
      </c>
      <c r="Q35" s="606" t="str">
        <f>IF((P35&lt;&gt;""),IF(OR($F35&lt;&gt;$G35,PrSettings!$M$4="●"),(($F35-$G35)=(M35-N35))*1,0),"")</f>
        <v/>
      </c>
      <c r="R35" s="606" t="str">
        <f t="shared" ref="R35:R37" si="343">IF((Q35&lt;&gt;""),($F35=M35)*($G35=N35),"")</f>
        <v/>
      </c>
      <c r="S35" s="606" t="str">
        <f>IF(P35&lt;&gt;"",IF(ABS($F35-$G35)&gt;=PrSettings!$M$7,(ABS($F35-$G35-M35+N35)&lt;=1)*1,IF(AND(P35,$F35=$G35,$F35&gt;=PrSettings!$M$6),(ABS(M35-$F35)&lt;=1)*1,IF(AND(P35,$F35+$G35&gt;=PrSettings!$M$8),(ABS(M35-$F35)+ABS(N35-$G35)&lt;=1)*1,""))),"")</f>
        <v/>
      </c>
      <c r="T35" s="654">
        <f t="shared" ref="T35:T37" si="344">IF(OR(($C35&lt;&gt;"")*(I35&lt;&gt;""),($E35&lt;&gt;"")*(K35&lt;&gt;"")),($B35=I35)*1+($D35=K35)*1,"")</f>
        <v>2</v>
      </c>
      <c r="V35" s="605">
        <f t="shared" ref="V35:V37" si="345">$B35</f>
        <v>26</v>
      </c>
      <c r="W35" s="646" t="str">
        <f t="shared" ref="W35:W37" si="346">$C35</f>
        <v>Norwegen</v>
      </c>
      <c r="X35" s="606">
        <f t="shared" ref="X35:X37" si="347">$D35</f>
        <v>2</v>
      </c>
      <c r="Y35" s="646" t="str">
        <f t="shared" ref="Y35:Y37" si="348">$E35</f>
        <v>Italien</v>
      </c>
      <c r="Z35" s="643"/>
      <c r="AA35" s="643"/>
      <c r="AB35" s="667"/>
      <c r="AC35" s="606" t="str">
        <f t="shared" ref="AC35:AC37" si="349">IF(($F35&lt;&gt;"")*($G35&lt;&gt;"")*(Z35&lt;&gt;"")*(AA35&lt;&gt;""),IF(AG35&lt;&gt;2,"0",($F35&gt;$G35)*(Z35&gt;AA35)+($F35=$G35)*(Z35=AA35)+($F35&lt;$G35)*(Z35&lt;AA35)),"")</f>
        <v/>
      </c>
      <c r="AD35" s="606" t="str">
        <f>IF((AC35&lt;&gt;""),IF(OR($F35&lt;&gt;$G35,PrSettings!$M$4="●"),(($F35-$G35)=(Z35-AA35))*1,0),"")</f>
        <v/>
      </c>
      <c r="AE35" s="606" t="str">
        <f t="shared" ref="AE35:AE37" si="350">IF((AD35&lt;&gt;""),($F35=Z35)*($G35=AA35),"")</f>
        <v/>
      </c>
      <c r="AF35" s="606" t="str">
        <f>IF(AC35&lt;&gt;"",IF(ABS($F35-$G35)&gt;=PrSettings!$M$7,(ABS($F35-$G35-Z35+AA35)&lt;=1)*1,IF(AND(AC35,$F35=$G35,$F35&gt;=PrSettings!$M$6),(ABS(Z35-$F35)&lt;=1)*1,IF(AND(AC35,$F35+$G35&gt;=PrSettings!$M$8),(ABS(Z35-$F35)+ABS(AA35-$G35)&lt;=1)*1,""))),"")</f>
        <v/>
      </c>
      <c r="AG35" s="654">
        <f t="shared" ref="AG35:AG37" si="351">IF(OR(($C35&lt;&gt;"")*(V35&lt;&gt;""),($E35&lt;&gt;"")*(X35&lt;&gt;"")),($B35=V35)*1+($D35=X35)*1,"")</f>
        <v>2</v>
      </c>
      <c r="AI35" s="605">
        <f t="shared" ref="AI35:AI37" si="352">$B35</f>
        <v>26</v>
      </c>
      <c r="AJ35" s="646" t="str">
        <f t="shared" ref="AJ35:AJ37" si="353">$C35</f>
        <v>Norwegen</v>
      </c>
      <c r="AK35" s="606">
        <f t="shared" ref="AK35:AK37" si="354">$D35</f>
        <v>2</v>
      </c>
      <c r="AL35" s="646" t="str">
        <f t="shared" ref="AL35:AL37" si="355">$E35</f>
        <v>Italien</v>
      </c>
      <c r="AM35" s="643"/>
      <c r="AN35" s="643"/>
      <c r="AO35" s="667"/>
      <c r="AP35" s="606" t="str">
        <f t="shared" ref="AP35:AP37" si="356">IF(($F35&lt;&gt;"")*($G35&lt;&gt;"")*(AM35&lt;&gt;"")*(AN35&lt;&gt;""),IF(AT35&lt;&gt;2,"0",($F35&gt;$G35)*(AM35&gt;AN35)+($F35=$G35)*(AM35=AN35)+($F35&lt;$G35)*(AM35&lt;AN35)),"")</f>
        <v/>
      </c>
      <c r="AQ35" s="606" t="str">
        <f>IF((AP35&lt;&gt;""),IF(OR($F35&lt;&gt;$G35,PrSettings!$M$4="●"),(($F35-$G35)=(AM35-AN35))*1,0),"")</f>
        <v/>
      </c>
      <c r="AR35" s="606" t="str">
        <f t="shared" ref="AR35:AR37" si="357">IF((AQ35&lt;&gt;""),($F35=AM35)*($G35=AN35),"")</f>
        <v/>
      </c>
      <c r="AS35" s="606" t="str">
        <f>IF(AP35&lt;&gt;"",IF(ABS($F35-$G35)&gt;=PrSettings!$M$7,(ABS($F35-$G35-AM35+AN35)&lt;=1)*1,IF(AND(AP35,$F35=$G35,$F35&gt;=PrSettings!$M$6),(ABS(AM35-$F35)&lt;=1)*1,IF(AND(AP35,$F35+$G35&gt;=PrSettings!$M$8),(ABS(AM35-$F35)+ABS(AN35-$G35)&lt;=1)*1,""))),"")</f>
        <v/>
      </c>
      <c r="AT35" s="654">
        <f t="shared" ref="AT35:AT37" si="358">IF(OR(($C35&lt;&gt;"")*(AI35&lt;&gt;""),($E35&lt;&gt;"")*(AK35&lt;&gt;"")),($B35=AI35)*1+($D35=AK35)*1,"")</f>
        <v>2</v>
      </c>
      <c r="AV35" s="605">
        <f t="shared" ref="AV35:AV37" si="359">$B35</f>
        <v>26</v>
      </c>
      <c r="AW35" s="646" t="str">
        <f t="shared" ref="AW35:AW37" si="360">$C35</f>
        <v>Norwegen</v>
      </c>
      <c r="AX35" s="606">
        <f t="shared" ref="AX35:AX37" si="361">$D35</f>
        <v>2</v>
      </c>
      <c r="AY35" s="646" t="str">
        <f t="shared" ref="AY35:AY37" si="362">$E35</f>
        <v>Italien</v>
      </c>
      <c r="AZ35" s="643"/>
      <c r="BA35" s="643"/>
      <c r="BB35" s="667"/>
      <c r="BC35" s="606" t="str">
        <f t="shared" ref="BC35:BC37" si="363">IF(($F35&lt;&gt;"")*($G35&lt;&gt;"")*(AZ35&lt;&gt;"")*(BA35&lt;&gt;""),IF(BG35&lt;&gt;2,"0",($F35&gt;$G35)*(AZ35&gt;BA35)+($F35=$G35)*(AZ35=BA35)+($F35&lt;$G35)*(AZ35&lt;BA35)),"")</f>
        <v/>
      </c>
      <c r="BD35" s="606" t="str">
        <f>IF((BC35&lt;&gt;""),IF(OR($F35&lt;&gt;$G35,PrSettings!$M$4="●"),(($F35-$G35)=(AZ35-BA35))*1,0),"")</f>
        <v/>
      </c>
      <c r="BE35" s="606" t="str">
        <f t="shared" ref="BE35:BE37" si="364">IF((BD35&lt;&gt;""),($F35=AZ35)*($G35=BA35),"")</f>
        <v/>
      </c>
      <c r="BF35" s="606" t="str">
        <f>IF(BC35&lt;&gt;"",IF(ABS($F35-$G35)&gt;=PrSettings!$M$7,(ABS($F35-$G35-AZ35+BA35)&lt;=1)*1,IF(AND(BC35,$F35=$G35,$F35&gt;=PrSettings!$M$6),(ABS(AZ35-$F35)&lt;=1)*1,IF(AND(BC35,$F35+$G35&gt;=PrSettings!$M$8),(ABS(AZ35-$F35)+ABS(BA35-$G35)&lt;=1)*1,""))),"")</f>
        <v/>
      </c>
      <c r="BG35" s="654">
        <f t="shared" ref="BG35:BG37" si="365">IF(OR(($C35&lt;&gt;"")*(AV35&lt;&gt;""),($E35&lt;&gt;"")*(AX35&lt;&gt;"")),($B35=AV35)*1+($D35=AX35)*1,"")</f>
        <v>2</v>
      </c>
      <c r="BI35" s="605">
        <f t="shared" ref="BI35:BI37" si="366">$B35</f>
        <v>26</v>
      </c>
      <c r="BJ35" s="646" t="str">
        <f t="shared" ref="BJ35:BJ37" si="367">$C35</f>
        <v>Norwegen</v>
      </c>
      <c r="BK35" s="606">
        <f t="shared" ref="BK35:BK37" si="368">$D35</f>
        <v>2</v>
      </c>
      <c r="BL35" s="646" t="str">
        <f t="shared" ref="BL35:BL37" si="369">$E35</f>
        <v>Italien</v>
      </c>
      <c r="BM35" s="643"/>
      <c r="BN35" s="643"/>
      <c r="BO35" s="667"/>
      <c r="BP35" s="606" t="str">
        <f t="shared" ref="BP35:BP37" si="370">IF(($F35&lt;&gt;"")*($G35&lt;&gt;"")*(BM35&lt;&gt;"")*(BN35&lt;&gt;""),IF(BT35&lt;&gt;2,"0",($F35&gt;$G35)*(BM35&gt;BN35)+($F35=$G35)*(BM35=BN35)+($F35&lt;$G35)*(BM35&lt;BN35)),"")</f>
        <v/>
      </c>
      <c r="BQ35" s="606" t="str">
        <f>IF((BP35&lt;&gt;""),IF(OR($F35&lt;&gt;$G35,PrSettings!$M$4="●"),(($F35-$G35)=(BM35-BN35))*1,0),"")</f>
        <v/>
      </c>
      <c r="BR35" s="606" t="str">
        <f t="shared" ref="BR35:BR37" si="371">IF((BQ35&lt;&gt;""),($F35=BM35)*($G35=BN35),"")</f>
        <v/>
      </c>
      <c r="BS35" s="606" t="str">
        <f>IF(BP35&lt;&gt;"",IF(ABS($F35-$G35)&gt;=PrSettings!$M$7,(ABS($F35-$G35-BM35+BN35)&lt;=1)*1,IF(AND(BP35,$F35=$G35,$F35&gt;=PrSettings!$M$6),(ABS(BM35-$F35)&lt;=1)*1,IF(AND(BP35,$F35+$G35&gt;=PrSettings!$M$8),(ABS(BM35-$F35)+ABS(BN35-$G35)&lt;=1)*1,""))),"")</f>
        <v/>
      </c>
      <c r="BT35" s="654">
        <f t="shared" ref="BT35:BT37" si="372">IF(OR(($C35&lt;&gt;"")*(BI35&lt;&gt;""),($E35&lt;&gt;"")*(BK35&lt;&gt;"")),($B35=BI35)*1+($D35=BK35)*1,"")</f>
        <v>2</v>
      </c>
      <c r="BV35" s="605">
        <f t="shared" ref="BV35:BV37" si="373">$B35</f>
        <v>26</v>
      </c>
      <c r="BW35" s="646" t="str">
        <f t="shared" ref="BW35:BW37" si="374">$C35</f>
        <v>Norwegen</v>
      </c>
      <c r="BX35" s="606">
        <f t="shared" ref="BX35:BX37" si="375">$D35</f>
        <v>2</v>
      </c>
      <c r="BY35" s="646" t="str">
        <f t="shared" ref="BY35:BY37" si="376">$E35</f>
        <v>Italien</v>
      </c>
      <c r="BZ35" s="643"/>
      <c r="CA35" s="643"/>
      <c r="CB35" s="667"/>
      <c r="CC35" s="606" t="str">
        <f t="shared" ref="CC35:CC37" si="377">IF(($F35&lt;&gt;"")*($G35&lt;&gt;"")*(BZ35&lt;&gt;"")*(CA35&lt;&gt;""),IF(CG35&lt;&gt;2,"0",($F35&gt;$G35)*(BZ35&gt;CA35)+($F35=$G35)*(BZ35=CA35)+($F35&lt;$G35)*(BZ35&lt;CA35)),"")</f>
        <v/>
      </c>
      <c r="CD35" s="606" t="str">
        <f>IF((CC35&lt;&gt;""),IF(OR($F35&lt;&gt;$G35,PrSettings!$M$4="●"),(($F35-$G35)=(BZ35-CA35))*1,0),"")</f>
        <v/>
      </c>
      <c r="CE35" s="606" t="str">
        <f t="shared" ref="CE35:CE37" si="378">IF((CD35&lt;&gt;""),($F35=BZ35)*($G35=CA35),"")</f>
        <v/>
      </c>
      <c r="CF35" s="606" t="str">
        <f>IF(CC35&lt;&gt;"",IF(ABS($F35-$G35)&gt;=PrSettings!$M$7,(ABS($F35-$G35-BZ35+CA35)&lt;=1)*1,IF(AND(CC35,$F35=$G35,$F35&gt;=PrSettings!$M$6),(ABS(BZ35-$F35)&lt;=1)*1,IF(AND(CC35,$F35+$G35&gt;=PrSettings!$M$8),(ABS(BZ35-$F35)+ABS(CA35-$G35)&lt;=1)*1,""))),"")</f>
        <v/>
      </c>
      <c r="CG35" s="654">
        <f t="shared" ref="CG35:CG37" si="379">IF(OR(($C35&lt;&gt;"")*(BV35&lt;&gt;""),($E35&lt;&gt;"")*(BX35&lt;&gt;"")),($B35=BV35)*1+($D35=BX35)*1,"")</f>
        <v>2</v>
      </c>
      <c r="CI35" s="605">
        <f t="shared" ref="CI35:CI37" si="380">$B35</f>
        <v>26</v>
      </c>
      <c r="CJ35" s="646" t="str">
        <f t="shared" ref="CJ35:CJ37" si="381">$C35</f>
        <v>Norwegen</v>
      </c>
      <c r="CK35" s="606">
        <f t="shared" ref="CK35:CK37" si="382">$D35</f>
        <v>2</v>
      </c>
      <c r="CL35" s="646" t="str">
        <f t="shared" ref="CL35:CL37" si="383">$E35</f>
        <v>Italien</v>
      </c>
      <c r="CM35" s="643"/>
      <c r="CN35" s="643"/>
      <c r="CO35" s="667"/>
      <c r="CP35" s="606" t="str">
        <f t="shared" ref="CP35:CP37" si="384">IF(($F35&lt;&gt;"")*($G35&lt;&gt;"")*(CM35&lt;&gt;"")*(CN35&lt;&gt;""),IF(CT35&lt;&gt;2,"0",($F35&gt;$G35)*(CM35&gt;CN35)+($F35=$G35)*(CM35=CN35)+($F35&lt;$G35)*(CM35&lt;CN35)),"")</f>
        <v/>
      </c>
      <c r="CQ35" s="606" t="str">
        <f>IF((CP35&lt;&gt;""),IF(OR($F35&lt;&gt;$G35,PrSettings!$M$4="●"),(($F35-$G35)=(CM35-CN35))*1,0),"")</f>
        <v/>
      </c>
      <c r="CR35" s="606" t="str">
        <f t="shared" ref="CR35:CR37" si="385">IF((CQ35&lt;&gt;""),($F35=CM35)*($G35=CN35),"")</f>
        <v/>
      </c>
      <c r="CS35" s="606" t="str">
        <f>IF(CP35&lt;&gt;"",IF(ABS($F35-$G35)&gt;=PrSettings!$M$7,(ABS($F35-$G35-CM35+CN35)&lt;=1)*1,IF(AND(CP35,$F35=$G35,$F35&gt;=PrSettings!$M$6),(ABS(CM35-$F35)&lt;=1)*1,IF(AND(CP35,$F35+$G35&gt;=PrSettings!$M$8),(ABS(CM35-$F35)+ABS(CN35-$G35)&lt;=1)*1,""))),"")</f>
        <v/>
      </c>
      <c r="CT35" s="654">
        <f t="shared" ref="CT35:CT37" si="386">IF(OR(($C35&lt;&gt;"")*(CI35&lt;&gt;""),($E35&lt;&gt;"")*(CK35&lt;&gt;"")),($B35=CI35)*1+($D35=CK35)*1,"")</f>
        <v>2</v>
      </c>
      <c r="CV35" s="605">
        <f t="shared" ref="CV35:CV37" si="387">$B35</f>
        <v>26</v>
      </c>
      <c r="CW35" s="646" t="str">
        <f t="shared" ref="CW35:CW37" si="388">$C35</f>
        <v>Norwegen</v>
      </c>
      <c r="CX35" s="606">
        <f t="shared" ref="CX35:CX37" si="389">$D35</f>
        <v>2</v>
      </c>
      <c r="CY35" s="646" t="str">
        <f t="shared" ref="CY35:CY37" si="390">$E35</f>
        <v>Italien</v>
      </c>
      <c r="CZ35" s="643"/>
      <c r="DA35" s="643"/>
      <c r="DB35" s="667"/>
      <c r="DC35" s="606" t="str">
        <f t="shared" ref="DC35:DC37" si="391">IF(($F35&lt;&gt;"")*($G35&lt;&gt;"")*(CZ35&lt;&gt;"")*(DA35&lt;&gt;""),IF(DG35&lt;&gt;2,"0",($F35&gt;$G35)*(CZ35&gt;DA35)+($F35=$G35)*(CZ35=DA35)+($F35&lt;$G35)*(CZ35&lt;DA35)),"")</f>
        <v/>
      </c>
      <c r="DD35" s="606" t="str">
        <f>IF((DC35&lt;&gt;""),IF(OR($F35&lt;&gt;$G35,PrSettings!$M$4="●"),(($F35-$G35)=(CZ35-DA35))*1,0),"")</f>
        <v/>
      </c>
      <c r="DE35" s="606" t="str">
        <f t="shared" ref="DE35:DE37" si="392">IF((DD35&lt;&gt;""),($F35=CZ35)*($G35=DA35),"")</f>
        <v/>
      </c>
      <c r="DF35" s="606" t="str">
        <f>IF(DC35&lt;&gt;"",IF(ABS($F35-$G35)&gt;=PrSettings!$M$7,(ABS($F35-$G35-CZ35+DA35)&lt;=1)*1,IF(AND(DC35,$F35=$G35,$F35&gt;=PrSettings!$M$6),(ABS(CZ35-$F35)&lt;=1)*1,IF(AND(DC35,$F35+$G35&gt;=PrSettings!$M$8),(ABS(CZ35-$F35)+ABS(DA35-$G35)&lt;=1)*1,""))),"")</f>
        <v/>
      </c>
      <c r="DG35" s="654">
        <f t="shared" ref="DG35:DG37" si="393">IF(OR(($C35&lt;&gt;"")*(CV35&lt;&gt;""),($E35&lt;&gt;"")*(CX35&lt;&gt;"")),($B35=CV35)*1+($D35=CX35)*1,"")</f>
        <v>2</v>
      </c>
      <c r="DI35" s="605">
        <f t="shared" ref="DI35:DI37" si="394">$B35</f>
        <v>26</v>
      </c>
      <c r="DJ35" s="646" t="str">
        <f t="shared" ref="DJ35:DJ37" si="395">$C35</f>
        <v>Norwegen</v>
      </c>
      <c r="DK35" s="606">
        <f t="shared" ref="DK35:DK37" si="396">$D35</f>
        <v>2</v>
      </c>
      <c r="DL35" s="646" t="str">
        <f t="shared" ref="DL35:DL37" si="397">$E35</f>
        <v>Italien</v>
      </c>
      <c r="DM35" s="643"/>
      <c r="DN35" s="643"/>
      <c r="DO35" s="667"/>
      <c r="DP35" s="606" t="str">
        <f t="shared" ref="DP35:DP37" si="398">IF(($F35&lt;&gt;"")*($G35&lt;&gt;"")*(DM35&lt;&gt;"")*(DN35&lt;&gt;""),IF(DT35&lt;&gt;2,"0",($F35&gt;$G35)*(DM35&gt;DN35)+($F35=$G35)*(DM35=DN35)+($F35&lt;$G35)*(DM35&lt;DN35)),"")</f>
        <v/>
      </c>
      <c r="DQ35" s="606" t="str">
        <f>IF((DP35&lt;&gt;""),IF(OR($F35&lt;&gt;$G35,PrSettings!$M$4="●"),(($F35-$G35)=(DM35-DN35))*1,0),"")</f>
        <v/>
      </c>
      <c r="DR35" s="606" t="str">
        <f t="shared" ref="DR35:DR37" si="399">IF((DQ35&lt;&gt;""),($F35=DM35)*($G35=DN35),"")</f>
        <v/>
      </c>
      <c r="DS35" s="606" t="str">
        <f>IF(DP35&lt;&gt;"",IF(ABS($F35-$G35)&gt;=PrSettings!$M$7,(ABS($F35-$G35-DM35+DN35)&lt;=1)*1,IF(AND(DP35,$F35=$G35,$F35&gt;=PrSettings!$M$6),(ABS(DM35-$F35)&lt;=1)*1,IF(AND(DP35,$F35+$G35&gt;=PrSettings!$M$8),(ABS(DM35-$F35)+ABS(DN35-$G35)&lt;=1)*1,""))),"")</f>
        <v/>
      </c>
      <c r="DT35" s="654">
        <f t="shared" ref="DT35:DT37" si="400">IF(OR(($C35&lt;&gt;"")*(DI35&lt;&gt;""),($E35&lt;&gt;"")*(DK35&lt;&gt;"")),($B35=DI35)*1+($D35=DK35)*1,"")</f>
        <v>2</v>
      </c>
      <c r="DV35" s="605">
        <f t="shared" ref="DV35:DV37" si="401">$B35</f>
        <v>26</v>
      </c>
      <c r="DW35" s="646" t="str">
        <f t="shared" ref="DW35:DW37" si="402">$C35</f>
        <v>Norwegen</v>
      </c>
      <c r="DX35" s="606">
        <f t="shared" ref="DX35:DX37" si="403">$D35</f>
        <v>2</v>
      </c>
      <c r="DY35" s="646" t="str">
        <f t="shared" ref="DY35:DY37" si="404">$E35</f>
        <v>Italien</v>
      </c>
      <c r="DZ35" s="643"/>
      <c r="EA35" s="643"/>
      <c r="EB35" s="667"/>
      <c r="EC35" s="606" t="str">
        <f t="shared" ref="EC35:EC37" si="405">IF(($F35&lt;&gt;"")*($G35&lt;&gt;"")*(DZ35&lt;&gt;"")*(EA35&lt;&gt;""),IF(EG35&lt;&gt;2,"0",($F35&gt;$G35)*(DZ35&gt;EA35)+($F35=$G35)*(DZ35=EA35)+($F35&lt;$G35)*(DZ35&lt;EA35)),"")</f>
        <v/>
      </c>
      <c r="ED35" s="606" t="str">
        <f>IF((EC35&lt;&gt;""),IF(OR($F35&lt;&gt;$G35,PrSettings!$M$4="●"),(($F35-$G35)=(DZ35-EA35))*1,0),"")</f>
        <v/>
      </c>
      <c r="EE35" s="606" t="str">
        <f t="shared" ref="EE35:EE37" si="406">IF((ED35&lt;&gt;""),($F35=DZ35)*($G35=EA35),"")</f>
        <v/>
      </c>
      <c r="EF35" s="606" t="str">
        <f>IF(EC35&lt;&gt;"",IF(ABS($F35-$G35)&gt;=PrSettings!$M$7,(ABS($F35-$G35-DZ35+EA35)&lt;=1)*1,IF(AND(EC35,$F35=$G35,$F35&gt;=PrSettings!$M$6),(ABS(DZ35-$F35)&lt;=1)*1,IF(AND(EC35,$F35+$G35&gt;=PrSettings!$M$8),(ABS(DZ35-$F35)+ABS(EA35-$G35)&lt;=1)*1,""))),"")</f>
        <v/>
      </c>
      <c r="EG35" s="654">
        <f t="shared" ref="EG35:EG37" si="407">IF(OR(($C35&lt;&gt;"")*(DV35&lt;&gt;""),($E35&lt;&gt;"")*(DX35&lt;&gt;"")),($B35=DV35)*1+($D35=DX35)*1,"")</f>
        <v>2</v>
      </c>
      <c r="EI35" s="605">
        <f t="shared" ref="EI35:EI37" si="408">$B35</f>
        <v>26</v>
      </c>
      <c r="EJ35" s="646" t="str">
        <f t="shared" ref="EJ35:EJ37" si="409">$C35</f>
        <v>Norwegen</v>
      </c>
      <c r="EK35" s="606">
        <f t="shared" ref="EK35:EK37" si="410">$D35</f>
        <v>2</v>
      </c>
      <c r="EL35" s="646" t="str">
        <f t="shared" ref="EL35:EL37" si="411">$E35</f>
        <v>Italien</v>
      </c>
      <c r="EM35" s="643"/>
      <c r="EN35" s="643"/>
      <c r="EO35" s="667"/>
      <c r="EP35" s="606" t="str">
        <f t="shared" ref="EP35:EP37" si="412">IF(($F35&lt;&gt;"")*($G35&lt;&gt;"")*(EM35&lt;&gt;"")*(EN35&lt;&gt;""),IF(ET35&lt;&gt;2,"0",($F35&gt;$G35)*(EM35&gt;EN35)+($F35=$G35)*(EM35=EN35)+($F35&lt;$G35)*(EM35&lt;EN35)),"")</f>
        <v/>
      </c>
      <c r="EQ35" s="606" t="str">
        <f>IF((EP35&lt;&gt;""),IF(OR($F35&lt;&gt;$G35,PrSettings!$M$4="●"),(($F35-$G35)=(EM35-EN35))*1,0),"")</f>
        <v/>
      </c>
      <c r="ER35" s="606" t="str">
        <f t="shared" ref="ER35:ER37" si="413">IF((EQ35&lt;&gt;""),($F35=EM35)*($G35=EN35),"")</f>
        <v/>
      </c>
      <c r="ES35" s="606" t="str">
        <f>IF(EP35&lt;&gt;"",IF(ABS($F35-$G35)&gt;=PrSettings!$M$7,(ABS($F35-$G35-EM35+EN35)&lt;=1)*1,IF(AND(EP35,$F35=$G35,$F35&gt;=PrSettings!$M$6),(ABS(EM35-$F35)&lt;=1)*1,IF(AND(EP35,$F35+$G35&gt;=PrSettings!$M$8),(ABS(EM35-$F35)+ABS(EN35-$G35)&lt;=1)*1,""))),"")</f>
        <v/>
      </c>
      <c r="ET35" s="654">
        <f t="shared" ref="ET35:ET37" si="414">IF(OR(($C35&lt;&gt;"")*(EI35&lt;&gt;""),($E35&lt;&gt;"")*(EK35&lt;&gt;"")),($B35=EI35)*1+($D35=EK35)*1,"")</f>
        <v>2</v>
      </c>
      <c r="EV35" s="605">
        <f t="shared" ref="EV35:EV37" si="415">$B35</f>
        <v>26</v>
      </c>
      <c r="EW35" s="646" t="str">
        <f t="shared" ref="EW35:EW37" si="416">$C35</f>
        <v>Norwegen</v>
      </c>
      <c r="EX35" s="606">
        <f t="shared" ref="EX35:EX37" si="417">$D35</f>
        <v>2</v>
      </c>
      <c r="EY35" s="646" t="str">
        <f t="shared" ref="EY35:EY37" si="418">$E35</f>
        <v>Italien</v>
      </c>
      <c r="EZ35" s="643"/>
      <c r="FA35" s="643"/>
      <c r="FB35" s="667"/>
      <c r="FC35" s="606" t="str">
        <f t="shared" ref="FC35:FC37" si="419">IF(($F35&lt;&gt;"")*($G35&lt;&gt;"")*(EZ35&lt;&gt;"")*(FA35&lt;&gt;""),IF(FG35&lt;&gt;2,"0",($F35&gt;$G35)*(EZ35&gt;FA35)+($F35=$G35)*(EZ35=FA35)+($F35&lt;$G35)*(EZ35&lt;FA35)),"")</f>
        <v/>
      </c>
      <c r="FD35" s="606" t="str">
        <f>IF((FC35&lt;&gt;""),IF(OR($F35&lt;&gt;$G35,PrSettings!$M$4="●"),(($F35-$G35)=(EZ35-FA35))*1,0),"")</f>
        <v/>
      </c>
      <c r="FE35" s="606" t="str">
        <f t="shared" ref="FE35:FE37" si="420">IF((FD35&lt;&gt;""),($F35=EZ35)*($G35=FA35),"")</f>
        <v/>
      </c>
      <c r="FF35" s="606" t="str">
        <f>IF(FC35&lt;&gt;"",IF(ABS($F35-$G35)&gt;=PrSettings!$M$7,(ABS($F35-$G35-EZ35+FA35)&lt;=1)*1,IF(AND(FC35,$F35=$G35,$F35&gt;=PrSettings!$M$6),(ABS(EZ35-$F35)&lt;=1)*1,IF(AND(FC35,$F35+$G35&gt;=PrSettings!$M$8),(ABS(EZ35-$F35)+ABS(FA35-$G35)&lt;=1)*1,""))),"")</f>
        <v/>
      </c>
      <c r="FG35" s="654">
        <f t="shared" ref="FG35:FG37" si="421">IF(OR(($C35&lt;&gt;"")*(EV35&lt;&gt;""),($E35&lt;&gt;"")*(EX35&lt;&gt;"")),($B35=EV35)*1+($D35=EX35)*1,"")</f>
        <v>2</v>
      </c>
      <c r="FI35" s="605">
        <f t="shared" ref="FI35:FI37" si="422">$B35</f>
        <v>26</v>
      </c>
      <c r="FJ35" s="646" t="str">
        <f t="shared" ref="FJ35:FJ37" si="423">$C35</f>
        <v>Norwegen</v>
      </c>
      <c r="FK35" s="606">
        <f t="shared" ref="FK35:FK37" si="424">$D35</f>
        <v>2</v>
      </c>
      <c r="FL35" s="646" t="str">
        <f t="shared" ref="FL35:FL37" si="425">$E35</f>
        <v>Italien</v>
      </c>
      <c r="FM35" s="643"/>
      <c r="FN35" s="643"/>
      <c r="FO35" s="667"/>
      <c r="FP35" s="606" t="str">
        <f t="shared" ref="FP35:FP37" si="426">IF(($F35&lt;&gt;"")*($G35&lt;&gt;"")*(FM35&lt;&gt;"")*(FN35&lt;&gt;""),IF(FT35&lt;&gt;2,"0",($F35&gt;$G35)*(FM35&gt;FN35)+($F35=$G35)*(FM35=FN35)+($F35&lt;$G35)*(FM35&lt;FN35)),"")</f>
        <v/>
      </c>
      <c r="FQ35" s="606" t="str">
        <f>IF((FP35&lt;&gt;""),IF(OR($F35&lt;&gt;$G35,PrSettings!$M$4="●"),(($F35-$G35)=(FM35-FN35))*1,0),"")</f>
        <v/>
      </c>
      <c r="FR35" s="606" t="str">
        <f t="shared" ref="FR35:FR37" si="427">IF((FQ35&lt;&gt;""),($F35=FM35)*($G35=FN35),"")</f>
        <v/>
      </c>
      <c r="FS35" s="606" t="str">
        <f>IF(FP35&lt;&gt;"",IF(ABS($F35-$G35)&gt;=PrSettings!$M$7,(ABS($F35-$G35-FM35+FN35)&lt;=1)*1,IF(AND(FP35,$F35=$G35,$F35&gt;=PrSettings!$M$6),(ABS(FM35-$F35)&lt;=1)*1,IF(AND(FP35,$F35+$G35&gt;=PrSettings!$M$8),(ABS(FM35-$F35)+ABS(FN35-$G35)&lt;=1)*1,""))),"")</f>
        <v/>
      </c>
      <c r="FT35" s="654">
        <f t="shared" ref="FT35:FT37" si="428">IF(OR(($C35&lt;&gt;"")*(FI35&lt;&gt;""),($E35&lt;&gt;"")*(FK35&lt;&gt;"")),($B35=FI35)*1+($D35=FK35)*1,"")</f>
        <v>2</v>
      </c>
      <c r="FV35" s="605">
        <f t="shared" ref="FV35:FV37" si="429">$B35</f>
        <v>26</v>
      </c>
      <c r="FW35" s="646" t="str">
        <f t="shared" ref="FW35:FW37" si="430">$C35</f>
        <v>Norwegen</v>
      </c>
      <c r="FX35" s="606">
        <f t="shared" ref="FX35:FX37" si="431">$D35</f>
        <v>2</v>
      </c>
      <c r="FY35" s="646" t="str">
        <f t="shared" ref="FY35:FY37" si="432">$E35</f>
        <v>Italien</v>
      </c>
      <c r="FZ35" s="643"/>
      <c r="GA35" s="643"/>
      <c r="GB35" s="667"/>
      <c r="GC35" s="606" t="str">
        <f t="shared" ref="GC35:GC37" si="433">IF(($F35&lt;&gt;"")*($G35&lt;&gt;"")*(FZ35&lt;&gt;"")*(GA35&lt;&gt;""),IF(GG35&lt;&gt;2,"0",($F35&gt;$G35)*(FZ35&gt;GA35)+($F35=$G35)*(FZ35=GA35)+($F35&lt;$G35)*(FZ35&lt;GA35)),"")</f>
        <v/>
      </c>
      <c r="GD35" s="606" t="str">
        <f>IF((GC35&lt;&gt;""),IF(OR($F35&lt;&gt;$G35,PrSettings!$M$4="●"),(($F35-$G35)=(FZ35-GA35))*1,0),"")</f>
        <v/>
      </c>
      <c r="GE35" s="606" t="str">
        <f t="shared" ref="GE35:GE37" si="434">IF((GD35&lt;&gt;""),($F35=FZ35)*($G35=GA35),"")</f>
        <v/>
      </c>
      <c r="GF35" s="606" t="str">
        <f>IF(GC35&lt;&gt;"",IF(ABS($F35-$G35)&gt;=PrSettings!$M$7,(ABS($F35-$G35-FZ35+GA35)&lt;=1)*1,IF(AND(GC35,$F35=$G35,$F35&gt;=PrSettings!$M$6),(ABS(FZ35-$F35)&lt;=1)*1,IF(AND(GC35,$F35+$G35&gt;=PrSettings!$M$8),(ABS(FZ35-$F35)+ABS(GA35-$G35)&lt;=1)*1,""))),"")</f>
        <v/>
      </c>
      <c r="GG35" s="654">
        <f t="shared" ref="GG35:GG37" si="435">IF(OR(($C35&lt;&gt;"")*(FV35&lt;&gt;""),($E35&lt;&gt;"")*(FX35&lt;&gt;"")),($B35=FV35)*1+($D35=FX35)*1,"")</f>
        <v>2</v>
      </c>
      <c r="GI35" s="605">
        <f t="shared" ref="GI35:GI37" si="436">$B35</f>
        <v>26</v>
      </c>
      <c r="GJ35" s="646" t="str">
        <f t="shared" ref="GJ35:GJ37" si="437">$C35</f>
        <v>Norwegen</v>
      </c>
      <c r="GK35" s="606">
        <f t="shared" ref="GK35:GK37" si="438">$D35</f>
        <v>2</v>
      </c>
      <c r="GL35" s="646" t="str">
        <f t="shared" ref="GL35:GL37" si="439">$E35</f>
        <v>Italien</v>
      </c>
      <c r="GM35" s="643"/>
      <c r="GN35" s="643"/>
      <c r="GO35" s="667"/>
      <c r="GP35" s="606" t="str">
        <f t="shared" ref="GP35:GP37" si="440">IF(($F35&lt;&gt;"")*($G35&lt;&gt;"")*(GM35&lt;&gt;"")*(GN35&lt;&gt;""),IF(GT35&lt;&gt;2,"0",($F35&gt;$G35)*(GM35&gt;GN35)+($F35=$G35)*(GM35=GN35)+($F35&lt;$G35)*(GM35&lt;GN35)),"")</f>
        <v/>
      </c>
      <c r="GQ35" s="606" t="str">
        <f>IF((GP35&lt;&gt;""),IF(OR($F35&lt;&gt;$G35,PrSettings!$M$4="●"),(($F35-$G35)=(GM35-GN35))*1,0),"")</f>
        <v/>
      </c>
      <c r="GR35" s="606" t="str">
        <f t="shared" ref="GR35:GR37" si="441">IF((GQ35&lt;&gt;""),($F35=GM35)*($G35=GN35),"")</f>
        <v/>
      </c>
      <c r="GS35" s="606" t="str">
        <f>IF(GP35&lt;&gt;"",IF(ABS($F35-$G35)&gt;=PrSettings!$M$7,(ABS($F35-$G35-GM35+GN35)&lt;=1)*1,IF(AND(GP35,$F35=$G35,$F35&gt;=PrSettings!$M$6),(ABS(GM35-$F35)&lt;=1)*1,IF(AND(GP35,$F35+$G35&gt;=PrSettings!$M$8),(ABS(GM35-$F35)+ABS(GN35-$G35)&lt;=1)*1,""))),"")</f>
        <v/>
      </c>
      <c r="GT35" s="654">
        <f t="shared" ref="GT35:GT37" si="442">IF(OR(($C35&lt;&gt;"")*(GI35&lt;&gt;""),($E35&lt;&gt;"")*(GK35&lt;&gt;"")),($B35=GI35)*1+($D35=GK35)*1,"")</f>
        <v>2</v>
      </c>
      <c r="GV35" s="605">
        <f t="shared" ref="GV35:GV37" si="443">$B35</f>
        <v>26</v>
      </c>
      <c r="GW35" s="646" t="str">
        <f t="shared" ref="GW35:GW37" si="444">$C35</f>
        <v>Norwegen</v>
      </c>
      <c r="GX35" s="606">
        <f t="shared" ref="GX35:GX37" si="445">$D35</f>
        <v>2</v>
      </c>
      <c r="GY35" s="646" t="str">
        <f t="shared" ref="GY35:GY37" si="446">$E35</f>
        <v>Italien</v>
      </c>
      <c r="GZ35" s="643"/>
      <c r="HA35" s="643"/>
      <c r="HB35" s="667"/>
      <c r="HC35" s="606" t="str">
        <f t="shared" ref="HC35:HC37" si="447">IF(($F35&lt;&gt;"")*($G35&lt;&gt;"")*(GZ35&lt;&gt;"")*(HA35&lt;&gt;""),IF(HG35&lt;&gt;2,"0",($F35&gt;$G35)*(GZ35&gt;HA35)+($F35=$G35)*(GZ35=HA35)+($F35&lt;$G35)*(GZ35&lt;HA35)),"")</f>
        <v/>
      </c>
      <c r="HD35" s="606" t="str">
        <f>IF((HC35&lt;&gt;""),IF(OR($F35&lt;&gt;$G35,PrSettings!$M$4="●"),(($F35-$G35)=(GZ35-HA35))*1,0),"")</f>
        <v/>
      </c>
      <c r="HE35" s="606" t="str">
        <f t="shared" ref="HE35:HE37" si="448">IF((HD35&lt;&gt;""),($F35=GZ35)*($G35=HA35),"")</f>
        <v/>
      </c>
      <c r="HF35" s="606" t="str">
        <f>IF(HC35&lt;&gt;"",IF(ABS($F35-$G35)&gt;=PrSettings!$M$7,(ABS($F35-$G35-GZ35+HA35)&lt;=1)*1,IF(AND(HC35,$F35=$G35,$F35&gt;=PrSettings!$M$6),(ABS(GZ35-$F35)&lt;=1)*1,IF(AND(HC35,$F35+$G35&gt;=PrSettings!$M$8),(ABS(GZ35-$F35)+ABS(HA35-$G35)&lt;=1)*1,""))),"")</f>
        <v/>
      </c>
      <c r="HG35" s="654">
        <f t="shared" ref="HG35:HG37" si="449">IF(OR(($C35&lt;&gt;"")*(GV35&lt;&gt;""),($E35&lt;&gt;"")*(GX35&lt;&gt;"")),($B35=GV35)*1+($D35=GX35)*1,"")</f>
        <v>2</v>
      </c>
      <c r="HI35" s="605">
        <f t="shared" ref="HI35:HI37" si="450">$B35</f>
        <v>26</v>
      </c>
      <c r="HJ35" s="646" t="str">
        <f t="shared" ref="HJ35:HJ37" si="451">$C35</f>
        <v>Norwegen</v>
      </c>
      <c r="HK35" s="606">
        <f t="shared" ref="HK35:HK37" si="452">$D35</f>
        <v>2</v>
      </c>
      <c r="HL35" s="646" t="str">
        <f t="shared" ref="HL35:HL37" si="453">$E35</f>
        <v>Italien</v>
      </c>
      <c r="HM35" s="643"/>
      <c r="HN35" s="643"/>
      <c r="HO35" s="667"/>
      <c r="HP35" s="606" t="str">
        <f t="shared" ref="HP35:HP37" si="454">IF(($F35&lt;&gt;"")*($G35&lt;&gt;"")*(HM35&lt;&gt;"")*(HN35&lt;&gt;""),IF(HT35&lt;&gt;2,"0",($F35&gt;$G35)*(HM35&gt;HN35)+($F35=$G35)*(HM35=HN35)+($F35&lt;$G35)*(HM35&lt;HN35)),"")</f>
        <v/>
      </c>
      <c r="HQ35" s="606" t="str">
        <f>IF((HP35&lt;&gt;""),IF(OR($F35&lt;&gt;$G35,PrSettings!$M$4="●"),(($F35-$G35)=(HM35-HN35))*1,0),"")</f>
        <v/>
      </c>
      <c r="HR35" s="606" t="str">
        <f t="shared" ref="HR35:HR37" si="455">IF((HQ35&lt;&gt;""),($F35=HM35)*($G35=HN35),"")</f>
        <v/>
      </c>
      <c r="HS35" s="606" t="str">
        <f>IF(HP35&lt;&gt;"",IF(ABS($F35-$G35)&gt;=PrSettings!$M$7,(ABS($F35-$G35-HM35+HN35)&lt;=1)*1,IF(AND(HP35,$F35=$G35,$F35&gt;=PrSettings!$M$6),(ABS(HM35-$F35)&lt;=1)*1,IF(AND(HP35,$F35+$G35&gt;=PrSettings!$M$8),(ABS(HM35-$F35)+ABS(HN35-$G35)&lt;=1)*1,""))),"")</f>
        <v/>
      </c>
      <c r="HT35" s="654">
        <f t="shared" ref="HT35:HT37" si="456">IF(OR(($C35&lt;&gt;"")*(HI35&lt;&gt;""),($E35&lt;&gt;"")*(HK35&lt;&gt;"")),($B35=HI35)*1+($D35=HK35)*1,"")</f>
        <v>2</v>
      </c>
      <c r="HV35" s="605">
        <f t="shared" ref="HV35:HV37" si="457">$B35</f>
        <v>26</v>
      </c>
      <c r="HW35" s="646" t="str">
        <f t="shared" ref="HW35:HW37" si="458">$C35</f>
        <v>Norwegen</v>
      </c>
      <c r="HX35" s="606">
        <f t="shared" ref="HX35:HX37" si="459">$D35</f>
        <v>2</v>
      </c>
      <c r="HY35" s="646" t="str">
        <f t="shared" ref="HY35:HY37" si="460">$E35</f>
        <v>Italien</v>
      </c>
      <c r="HZ35" s="643"/>
      <c r="IA35" s="643"/>
      <c r="IB35" s="667"/>
      <c r="IC35" s="606" t="str">
        <f t="shared" ref="IC35:IC37" si="461">IF(($F35&lt;&gt;"")*($G35&lt;&gt;"")*(HZ35&lt;&gt;"")*(IA35&lt;&gt;""),IF(IG35&lt;&gt;2,"0",($F35&gt;$G35)*(HZ35&gt;IA35)+($F35=$G35)*(HZ35=IA35)+($F35&lt;$G35)*(HZ35&lt;IA35)),"")</f>
        <v/>
      </c>
      <c r="ID35" s="606" t="str">
        <f>IF((IC35&lt;&gt;""),IF(OR($F35&lt;&gt;$G35,PrSettings!$M$4="●"),(($F35-$G35)=(HZ35-IA35))*1,0),"")</f>
        <v/>
      </c>
      <c r="IE35" s="606" t="str">
        <f t="shared" ref="IE35:IE37" si="462">IF((ID35&lt;&gt;""),($F35=HZ35)*($G35=IA35),"")</f>
        <v/>
      </c>
      <c r="IF35" s="606" t="str">
        <f>IF(IC35&lt;&gt;"",IF(ABS($F35-$G35)&gt;=PrSettings!$M$7,(ABS($F35-$G35-HZ35+IA35)&lt;=1)*1,IF(AND(IC35,$F35=$G35,$F35&gt;=PrSettings!$M$6),(ABS(HZ35-$F35)&lt;=1)*1,IF(AND(IC35,$F35+$G35&gt;=PrSettings!$M$8),(ABS(HZ35-$F35)+ABS(IA35-$G35)&lt;=1)*1,""))),"")</f>
        <v/>
      </c>
      <c r="IG35" s="654">
        <f t="shared" ref="IG35:IG37" si="463">IF(OR(($C35&lt;&gt;"")*(HV35&lt;&gt;""),($E35&lt;&gt;"")*(HX35&lt;&gt;"")),($B35=HV35)*1+($D35=HX35)*1,"")</f>
        <v>2</v>
      </c>
      <c r="II35" s="605">
        <f t="shared" ref="II35:II37" si="464">$B35</f>
        <v>26</v>
      </c>
      <c r="IJ35" s="646" t="str">
        <f t="shared" ref="IJ35:IJ37" si="465">$C35</f>
        <v>Norwegen</v>
      </c>
      <c r="IK35" s="606">
        <f t="shared" ref="IK35:IK37" si="466">$D35</f>
        <v>2</v>
      </c>
      <c r="IL35" s="646" t="str">
        <f t="shared" ref="IL35:IL37" si="467">$E35</f>
        <v>Italien</v>
      </c>
      <c r="IM35" s="643"/>
      <c r="IN35" s="643"/>
      <c r="IO35" s="667"/>
      <c r="IP35" s="606" t="str">
        <f t="shared" ref="IP35:IP37" si="468">IF(($F35&lt;&gt;"")*($G35&lt;&gt;"")*(IM35&lt;&gt;"")*(IN35&lt;&gt;""),IF(IT35&lt;&gt;2,"0",($F35&gt;$G35)*(IM35&gt;IN35)+($F35=$G35)*(IM35=IN35)+($F35&lt;$G35)*(IM35&lt;IN35)),"")</f>
        <v/>
      </c>
      <c r="IQ35" s="606" t="str">
        <f>IF((IP35&lt;&gt;""),IF(OR($F35&lt;&gt;$G35,PrSettings!$M$4="●"),(($F35-$G35)=(IM35-IN35))*1,0),"")</f>
        <v/>
      </c>
      <c r="IR35" s="606" t="str">
        <f t="shared" ref="IR35:IR37" si="469">IF((IQ35&lt;&gt;""),($F35=IM35)*($G35=IN35),"")</f>
        <v/>
      </c>
      <c r="IS35" s="606" t="str">
        <f>IF(IP35&lt;&gt;"",IF(ABS($F35-$G35)&gt;=PrSettings!$M$7,(ABS($F35-$G35-IM35+IN35)&lt;=1)*1,IF(AND(IP35,$F35=$G35,$F35&gt;=PrSettings!$M$6),(ABS(IM35-$F35)&lt;=1)*1,IF(AND(IP35,$F35+$G35&gt;=PrSettings!$M$8),(ABS(IM35-$F35)+ABS(IN35-$G35)&lt;=1)*1,""))),"")</f>
        <v/>
      </c>
      <c r="IT35" s="654">
        <f t="shared" ref="IT35:IT37" si="470">IF(OR(($C35&lt;&gt;"")*(II35&lt;&gt;""),($E35&lt;&gt;"")*(IK35&lt;&gt;"")),($B35=II35)*1+($D35=IK35)*1,"")</f>
        <v>2</v>
      </c>
      <c r="IV35" s="605">
        <f t="shared" ref="IV35:IV37" si="471">$B35</f>
        <v>26</v>
      </c>
      <c r="IW35" s="646" t="str">
        <f t="shared" ref="IW35:IW37" si="472">$C35</f>
        <v>Norwegen</v>
      </c>
      <c r="IX35" s="606">
        <f t="shared" ref="IX35:IX37" si="473">$D35</f>
        <v>2</v>
      </c>
      <c r="IY35" s="646" t="str">
        <f t="shared" ref="IY35:IY37" si="474">$E35</f>
        <v>Italien</v>
      </c>
      <c r="IZ35" s="643"/>
      <c r="JA35" s="643"/>
      <c r="JB35" s="667"/>
      <c r="JC35" s="606" t="str">
        <f t="shared" ref="JC35:JC37" si="475">IF(($F35&lt;&gt;"")*($G35&lt;&gt;"")*(IZ35&lt;&gt;"")*(JA35&lt;&gt;""),IF(JG35&lt;&gt;2,"0",($F35&gt;$G35)*(IZ35&gt;JA35)+($F35=$G35)*(IZ35=JA35)+($F35&lt;$G35)*(IZ35&lt;JA35)),"")</f>
        <v/>
      </c>
      <c r="JD35" s="606" t="str">
        <f>IF((JC35&lt;&gt;""),IF(OR($F35&lt;&gt;$G35,PrSettings!$M$4="●"),(($F35-$G35)=(IZ35-JA35))*1,0),"")</f>
        <v/>
      </c>
      <c r="JE35" s="606" t="str">
        <f t="shared" ref="JE35:JE37" si="476">IF((JD35&lt;&gt;""),($F35=IZ35)*($G35=JA35),"")</f>
        <v/>
      </c>
      <c r="JF35" s="606" t="str">
        <f>IF(JC35&lt;&gt;"",IF(ABS($F35-$G35)&gt;=PrSettings!$M$7,(ABS($F35-$G35-IZ35+JA35)&lt;=1)*1,IF(AND(JC35,$F35=$G35,$F35&gt;=PrSettings!$M$6),(ABS(IZ35-$F35)&lt;=1)*1,IF(AND(JC35,$F35+$G35&gt;=PrSettings!$M$8),(ABS(IZ35-$F35)+ABS(JA35-$G35)&lt;=1)*1,""))),"")</f>
        <v/>
      </c>
      <c r="JG35" s="654">
        <f t="shared" ref="JG35:JG37" si="477">IF(OR(($C35&lt;&gt;"")*(IV35&lt;&gt;""),($E35&lt;&gt;"")*(IX35&lt;&gt;"")),($B35=IV35)*1+($D35=IX35)*1,"")</f>
        <v>2</v>
      </c>
      <c r="JI35" s="605">
        <f t="shared" ref="JI35:JI37" si="478">$B35</f>
        <v>26</v>
      </c>
      <c r="JJ35" s="646" t="str">
        <f t="shared" ref="JJ35:JJ37" si="479">$C35</f>
        <v>Norwegen</v>
      </c>
      <c r="JK35" s="606">
        <f t="shared" ref="JK35:JK37" si="480">$D35</f>
        <v>2</v>
      </c>
      <c r="JL35" s="646" t="str">
        <f t="shared" ref="JL35:JL37" si="481">$E35</f>
        <v>Italien</v>
      </c>
      <c r="JM35" s="643"/>
      <c r="JN35" s="643"/>
      <c r="JO35" s="667"/>
      <c r="JP35" s="606" t="str">
        <f t="shared" ref="JP35:JP37" si="482">IF(($F35&lt;&gt;"")*($G35&lt;&gt;"")*(JM35&lt;&gt;"")*(JN35&lt;&gt;""),IF(JT35&lt;&gt;2,"0",($F35&gt;$G35)*(JM35&gt;JN35)+($F35=$G35)*(JM35=JN35)+($F35&lt;$G35)*(JM35&lt;JN35)),"")</f>
        <v/>
      </c>
      <c r="JQ35" s="606" t="str">
        <f>IF((JP35&lt;&gt;""),IF(OR($F35&lt;&gt;$G35,PrSettings!$M$4="●"),(($F35-$G35)=(JM35-JN35))*1,0),"")</f>
        <v/>
      </c>
      <c r="JR35" s="606" t="str">
        <f t="shared" ref="JR35:JR37" si="483">IF((JQ35&lt;&gt;""),($F35=JM35)*($G35=JN35),"")</f>
        <v/>
      </c>
      <c r="JS35" s="606" t="str">
        <f>IF(JP35&lt;&gt;"",IF(ABS($F35-$G35)&gt;=PrSettings!$M$7,(ABS($F35-$G35-JM35+JN35)&lt;=1)*1,IF(AND(JP35,$F35=$G35,$F35&gt;=PrSettings!$M$6),(ABS(JM35-$F35)&lt;=1)*1,IF(AND(JP35,$F35+$G35&gt;=PrSettings!$M$8),(ABS(JM35-$F35)+ABS(JN35-$G35)&lt;=1)*1,""))),"")</f>
        <v/>
      </c>
      <c r="JT35" s="654">
        <f t="shared" ref="JT35:JT37" si="484">IF(OR(($C35&lt;&gt;"")*(JI35&lt;&gt;""),($E35&lt;&gt;"")*(JK35&lt;&gt;"")),($B35=JI35)*1+($D35=JK35)*1,"")</f>
        <v>2</v>
      </c>
      <c r="JV35" s="605">
        <f t="shared" ref="JV35:JV37" si="485">$B35</f>
        <v>26</v>
      </c>
      <c r="JW35" s="646" t="str">
        <f t="shared" ref="JW35:JW37" si="486">$C35</f>
        <v>Norwegen</v>
      </c>
      <c r="JX35" s="606">
        <f t="shared" ref="JX35:JX37" si="487">$D35</f>
        <v>2</v>
      </c>
      <c r="JY35" s="646" t="str">
        <f t="shared" ref="JY35:JY37" si="488">$E35</f>
        <v>Italien</v>
      </c>
      <c r="JZ35" s="643"/>
      <c r="KA35" s="643"/>
      <c r="KB35" s="667"/>
      <c r="KC35" s="606" t="str">
        <f t="shared" ref="KC35:KC37" si="489">IF(($F35&lt;&gt;"")*($G35&lt;&gt;"")*(JZ35&lt;&gt;"")*(KA35&lt;&gt;""),IF(KG35&lt;&gt;2,"0",($F35&gt;$G35)*(JZ35&gt;KA35)+($F35=$G35)*(JZ35=KA35)+($F35&lt;$G35)*(JZ35&lt;KA35)),"")</f>
        <v/>
      </c>
      <c r="KD35" s="606" t="str">
        <f>IF((KC35&lt;&gt;""),IF(OR($F35&lt;&gt;$G35,PrSettings!$M$4="●"),(($F35-$G35)=(JZ35-KA35))*1,0),"")</f>
        <v/>
      </c>
      <c r="KE35" s="606" t="str">
        <f t="shared" ref="KE35:KE37" si="490">IF((KD35&lt;&gt;""),($F35=JZ35)*($G35=KA35),"")</f>
        <v/>
      </c>
      <c r="KF35" s="606" t="str">
        <f>IF(KC35&lt;&gt;"",IF(ABS($F35-$G35)&gt;=PrSettings!$M$7,(ABS($F35-$G35-JZ35+KA35)&lt;=1)*1,IF(AND(KC35,$F35=$G35,$F35&gt;=PrSettings!$M$6),(ABS(JZ35-$F35)&lt;=1)*1,IF(AND(KC35,$F35+$G35&gt;=PrSettings!$M$8),(ABS(JZ35-$F35)+ABS(KA35-$G35)&lt;=1)*1,""))),"")</f>
        <v/>
      </c>
      <c r="KG35" s="654">
        <f t="shared" ref="KG35:KG37" si="491">IF(OR(($C35&lt;&gt;"")*(JV35&lt;&gt;""),($E35&lt;&gt;"")*(JX35&lt;&gt;"")),($B35=JV35)*1+($D35=JX35)*1,"")</f>
        <v>2</v>
      </c>
      <c r="KI35" s="605">
        <f t="shared" ref="KI35:KI37" si="492">$B35</f>
        <v>26</v>
      </c>
      <c r="KJ35" s="646" t="str">
        <f t="shared" ref="KJ35:KJ37" si="493">$C35</f>
        <v>Norwegen</v>
      </c>
      <c r="KK35" s="606">
        <f t="shared" ref="KK35:KK37" si="494">$D35</f>
        <v>2</v>
      </c>
      <c r="KL35" s="646" t="str">
        <f t="shared" ref="KL35:KL37" si="495">$E35</f>
        <v>Italien</v>
      </c>
      <c r="KM35" s="643"/>
      <c r="KN35" s="643"/>
      <c r="KO35" s="667"/>
      <c r="KP35" s="606" t="str">
        <f t="shared" ref="KP35:KP37" si="496">IF(($F35&lt;&gt;"")*($G35&lt;&gt;"")*(KM35&lt;&gt;"")*(KN35&lt;&gt;""),IF(KT35&lt;&gt;2,"0",($F35&gt;$G35)*(KM35&gt;KN35)+($F35=$G35)*(KM35=KN35)+($F35&lt;$G35)*(KM35&lt;KN35)),"")</f>
        <v/>
      </c>
      <c r="KQ35" s="606" t="str">
        <f>IF((KP35&lt;&gt;""),IF(OR($F35&lt;&gt;$G35,PrSettings!$M$4="●"),(($F35-$G35)=(KM35-KN35))*1,0),"")</f>
        <v/>
      </c>
      <c r="KR35" s="606" t="str">
        <f t="shared" ref="KR35:KR37" si="497">IF((KQ35&lt;&gt;""),($F35=KM35)*($G35=KN35),"")</f>
        <v/>
      </c>
      <c r="KS35" s="606" t="str">
        <f>IF(KP35&lt;&gt;"",IF(ABS($F35-$G35)&gt;=PrSettings!$M$7,(ABS($F35-$G35-KM35+KN35)&lt;=1)*1,IF(AND(KP35,$F35=$G35,$F35&gt;=PrSettings!$M$6),(ABS(KM35-$F35)&lt;=1)*1,IF(AND(KP35,$F35+$G35&gt;=PrSettings!$M$8),(ABS(KM35-$F35)+ABS(KN35-$G35)&lt;=1)*1,""))),"")</f>
        <v/>
      </c>
      <c r="KT35" s="654">
        <f t="shared" ref="KT35:KT37" si="498">IF(OR(($C35&lt;&gt;"")*(KI35&lt;&gt;""),($E35&lt;&gt;"")*(KK35&lt;&gt;"")),($B35=KI35)*1+($D35=KK35)*1,"")</f>
        <v>2</v>
      </c>
      <c r="KV35" s="605">
        <f t="shared" ref="KV35:KV37" si="499">$B35</f>
        <v>26</v>
      </c>
      <c r="KW35" s="646" t="str">
        <f t="shared" ref="KW35:KW37" si="500">$C35</f>
        <v>Norwegen</v>
      </c>
      <c r="KX35" s="606">
        <f t="shared" ref="KX35:KX37" si="501">$D35</f>
        <v>2</v>
      </c>
      <c r="KY35" s="646" t="str">
        <f t="shared" ref="KY35:KY37" si="502">$E35</f>
        <v>Italien</v>
      </c>
      <c r="KZ35" s="643"/>
      <c r="LA35" s="643"/>
      <c r="LB35" s="667"/>
      <c r="LC35" s="606" t="str">
        <f t="shared" ref="LC35:LC37" si="503">IF(($F35&lt;&gt;"")*($G35&lt;&gt;"")*(KZ35&lt;&gt;"")*(LA35&lt;&gt;""),IF(LG35&lt;&gt;2,"0",($F35&gt;$G35)*(KZ35&gt;LA35)+($F35=$G35)*(KZ35=LA35)+($F35&lt;$G35)*(KZ35&lt;LA35)),"")</f>
        <v/>
      </c>
      <c r="LD35" s="606" t="str">
        <f>IF((LC35&lt;&gt;""),IF(OR($F35&lt;&gt;$G35,PrSettings!$M$4="●"),(($F35-$G35)=(KZ35-LA35))*1,0),"")</f>
        <v/>
      </c>
      <c r="LE35" s="606" t="str">
        <f t="shared" ref="LE35:LE37" si="504">IF((LD35&lt;&gt;""),($F35=KZ35)*($G35=LA35),"")</f>
        <v/>
      </c>
      <c r="LF35" s="606" t="str">
        <f>IF(LC35&lt;&gt;"",IF(ABS($F35-$G35)&gt;=PrSettings!$M$7,(ABS($F35-$G35-KZ35+LA35)&lt;=1)*1,IF(AND(LC35,$F35=$G35,$F35&gt;=PrSettings!$M$6),(ABS(KZ35-$F35)&lt;=1)*1,IF(AND(LC35,$F35+$G35&gt;=PrSettings!$M$8),(ABS(KZ35-$F35)+ABS(LA35-$G35)&lt;=1)*1,""))),"")</f>
        <v/>
      </c>
      <c r="LG35" s="654">
        <f t="shared" ref="LG35:LG37" si="505">IF(OR(($C35&lt;&gt;"")*(KV35&lt;&gt;""),($E35&lt;&gt;"")*(KX35&lt;&gt;"")),($B35=KV35)*1+($D35=KX35)*1,"")</f>
        <v>2</v>
      </c>
      <c r="LI35" s="605">
        <f t="shared" ref="LI35:LI37" si="506">$B35</f>
        <v>26</v>
      </c>
      <c r="LJ35" s="646" t="str">
        <f t="shared" ref="LJ35:LJ37" si="507">$C35</f>
        <v>Norwegen</v>
      </c>
      <c r="LK35" s="606">
        <f t="shared" ref="LK35:LK37" si="508">$D35</f>
        <v>2</v>
      </c>
      <c r="LL35" s="646" t="str">
        <f t="shared" ref="LL35:LL37" si="509">$E35</f>
        <v>Italien</v>
      </c>
      <c r="LM35" s="643"/>
      <c r="LN35" s="643"/>
      <c r="LO35" s="667"/>
      <c r="LP35" s="606" t="str">
        <f t="shared" ref="LP35:LP37" si="510">IF(($F35&lt;&gt;"")*($G35&lt;&gt;"")*(LM35&lt;&gt;"")*(LN35&lt;&gt;""),IF(LT35&lt;&gt;2,"0",($F35&gt;$G35)*(LM35&gt;LN35)+($F35=$G35)*(LM35=LN35)+($F35&lt;$G35)*(LM35&lt;LN35)),"")</f>
        <v/>
      </c>
      <c r="LQ35" s="606" t="str">
        <f>IF((LP35&lt;&gt;""),IF(OR($F35&lt;&gt;$G35,PrSettings!$M$4="●"),(($F35-$G35)=(LM35-LN35))*1,0),"")</f>
        <v/>
      </c>
      <c r="LR35" s="606" t="str">
        <f t="shared" ref="LR35:LR37" si="511">IF((LQ35&lt;&gt;""),($F35=LM35)*($G35=LN35),"")</f>
        <v/>
      </c>
      <c r="LS35" s="606" t="str">
        <f>IF(LP35&lt;&gt;"",IF(ABS($F35-$G35)&gt;=PrSettings!$M$7,(ABS($F35-$G35-LM35+LN35)&lt;=1)*1,IF(AND(LP35,$F35=$G35,$F35&gt;=PrSettings!$M$6),(ABS(LM35-$F35)&lt;=1)*1,IF(AND(LP35,$F35+$G35&gt;=PrSettings!$M$8),(ABS(LM35-$F35)+ABS(LN35-$G35)&lt;=1)*1,""))),"")</f>
        <v/>
      </c>
      <c r="LT35" s="654">
        <f t="shared" ref="LT35:LT37" si="512">IF(OR(($C35&lt;&gt;"")*(LI35&lt;&gt;""),($E35&lt;&gt;"")*(LK35&lt;&gt;"")),($B35=LI35)*1+($D35=LK35)*1,"")</f>
        <v>2</v>
      </c>
      <c r="LV35" s="605">
        <f t="shared" ref="LV35:LV37" si="513">$B35</f>
        <v>26</v>
      </c>
      <c r="LW35" s="646" t="str">
        <f t="shared" ref="LW35:LW37" si="514">$C35</f>
        <v>Norwegen</v>
      </c>
      <c r="LX35" s="606">
        <f t="shared" ref="LX35:LX37" si="515">$D35</f>
        <v>2</v>
      </c>
      <c r="LY35" s="646" t="str">
        <f t="shared" ref="LY35:LY37" si="516">$E35</f>
        <v>Italien</v>
      </c>
      <c r="LZ35" s="643"/>
      <c r="MA35" s="643"/>
      <c r="MB35" s="667"/>
      <c r="MC35" s="606" t="str">
        <f t="shared" ref="MC35:MC37" si="517">IF(($F35&lt;&gt;"")*($G35&lt;&gt;"")*(LZ35&lt;&gt;"")*(MA35&lt;&gt;""),IF(MG35&lt;&gt;2,"0",($F35&gt;$G35)*(LZ35&gt;MA35)+($F35=$G35)*(LZ35=MA35)+($F35&lt;$G35)*(LZ35&lt;MA35)),"")</f>
        <v/>
      </c>
      <c r="MD35" s="606" t="str">
        <f>IF((MC35&lt;&gt;""),IF(OR($F35&lt;&gt;$G35,PrSettings!$M$4="●"),(($F35-$G35)=(LZ35-MA35))*1,0),"")</f>
        <v/>
      </c>
      <c r="ME35" s="606" t="str">
        <f t="shared" ref="ME35:ME37" si="518">IF((MD35&lt;&gt;""),($F35=LZ35)*($G35=MA35),"")</f>
        <v/>
      </c>
      <c r="MF35" s="606" t="str">
        <f>IF(MC35&lt;&gt;"",IF(ABS($F35-$G35)&gt;=PrSettings!$M$7,(ABS($F35-$G35-LZ35+MA35)&lt;=1)*1,IF(AND(MC35,$F35=$G35,$F35&gt;=PrSettings!$M$6),(ABS(LZ35-$F35)&lt;=1)*1,IF(AND(MC35,$F35+$G35&gt;=PrSettings!$M$8),(ABS(LZ35-$F35)+ABS(MA35-$G35)&lt;=1)*1,""))),"")</f>
        <v/>
      </c>
      <c r="MG35" s="654">
        <f t="shared" ref="MG35:MG37" si="519">IF(OR(($C35&lt;&gt;"")*(LV35&lt;&gt;""),($E35&lt;&gt;"")*(LX35&lt;&gt;"")),($B35=LV35)*1+($D35=LX35)*1,"")</f>
        <v>2</v>
      </c>
    </row>
    <row r="36" spans="2:345" x14ac:dyDescent="0.25">
      <c r="B36" s="605">
        <f>IF(C36="","",INDEX(Groups!$C$7:$C$25,MATCH(C36,Groups!$D$7:$D$25,0)))</f>
        <v>7</v>
      </c>
      <c r="C36" s="646" t="str">
        <f>EURO!$H$54</f>
        <v>Frankreich</v>
      </c>
      <c r="D36" s="606">
        <f>IF(E36="","",INDEX(Groups!$C$7:$C$25,MATCH(E36,Groups!$D$7:$D$25,0)))</f>
        <v>4</v>
      </c>
      <c r="E36" s="646" t="str">
        <f>EURO!$I$54</f>
        <v>Deutschland</v>
      </c>
      <c r="F36" s="649">
        <f>IF(AND(EURO!$H$55&lt;&gt;"",EURO!$I$55&lt;&gt;""),EURO!$H$55+IF(AND(EURO!$H$57&lt;&gt;"",EURO!$I$57&lt;&gt;"",EURO!$H$55=EURO!$I$55),EURO!$H$57,0),"")</f>
        <v>6</v>
      </c>
      <c r="G36" s="650">
        <f>IF(AND(EURO!$H$55&lt;&gt;"",EURO!$I$55&lt;&gt;""),EURO!$I$55+IF(AND(EURO!$H$57&lt;&gt;"",EURO!$I$57&lt;&gt;"",EURO!$H$55=EURO!$I$55),EURO!$I$57,0),"")</f>
        <v>7</v>
      </c>
      <c r="I36" s="605">
        <f t="shared" si="338"/>
        <v>7</v>
      </c>
      <c r="J36" s="646" t="str">
        <f t="shared" si="339"/>
        <v>Frankreich</v>
      </c>
      <c r="K36" s="606">
        <f t="shared" si="340"/>
        <v>4</v>
      </c>
      <c r="L36" s="646" t="str">
        <f t="shared" si="341"/>
        <v>Deutschland</v>
      </c>
      <c r="M36" s="643"/>
      <c r="N36" s="643"/>
      <c r="O36" s="667">
        <f>COUNTIF(I$39:I$40,K39)+COUNTIF(K$39:K$40,K39)</f>
        <v>0</v>
      </c>
      <c r="P36" s="606" t="str">
        <f t="shared" si="342"/>
        <v/>
      </c>
      <c r="Q36" s="606" t="str">
        <f>IF((P36&lt;&gt;""),IF(OR($F36&lt;&gt;$G36,PrSettings!$M$4="●"),(($F36-$G36)=(M36-N36))*1,0),"")</f>
        <v/>
      </c>
      <c r="R36" s="606" t="str">
        <f t="shared" si="343"/>
        <v/>
      </c>
      <c r="S36" s="606" t="str">
        <f>IF(P36&lt;&gt;"",IF(ABS($F36-$G36)&gt;=PrSettings!$M$7,(ABS($F36-$G36-M36+N36)&lt;=1)*1,IF(AND(P36,$F36=$G36,$F36&gt;=PrSettings!$M$6),(ABS(M36-$F36)&lt;=1)*1,IF(AND(P36,$F36+$G36&gt;=PrSettings!$M$8),(ABS(M36-$F36)+ABS(N36-$G36)&lt;=1)*1,""))),"")</f>
        <v/>
      </c>
      <c r="T36" s="654">
        <f t="shared" si="344"/>
        <v>2</v>
      </c>
      <c r="V36" s="605">
        <f t="shared" si="345"/>
        <v>7</v>
      </c>
      <c r="W36" s="646" t="str">
        <f t="shared" si="346"/>
        <v>Frankreich</v>
      </c>
      <c r="X36" s="606">
        <f t="shared" si="347"/>
        <v>4</v>
      </c>
      <c r="Y36" s="646" t="str">
        <f t="shared" si="348"/>
        <v>Deutschland</v>
      </c>
      <c r="Z36" s="643"/>
      <c r="AA36" s="643"/>
      <c r="AB36" s="667">
        <f>COUNTIF(V$39:V$40,X39)+COUNTIF(X$39:X$40,X39)</f>
        <v>0</v>
      </c>
      <c r="AC36" s="606" t="str">
        <f t="shared" si="349"/>
        <v/>
      </c>
      <c r="AD36" s="606" t="str">
        <f>IF((AC36&lt;&gt;""),IF(OR($F36&lt;&gt;$G36,PrSettings!$M$4="●"),(($F36-$G36)=(Z36-AA36))*1,0),"")</f>
        <v/>
      </c>
      <c r="AE36" s="606" t="str">
        <f t="shared" si="350"/>
        <v/>
      </c>
      <c r="AF36" s="606" t="str">
        <f>IF(AC36&lt;&gt;"",IF(ABS($F36-$G36)&gt;=PrSettings!$M$7,(ABS($F36-$G36-Z36+AA36)&lt;=1)*1,IF(AND(AC36,$F36=$G36,$F36&gt;=PrSettings!$M$6),(ABS(Z36-$F36)&lt;=1)*1,IF(AND(AC36,$F36+$G36&gt;=PrSettings!$M$8),(ABS(Z36-$F36)+ABS(AA36-$G36)&lt;=1)*1,""))),"")</f>
        <v/>
      </c>
      <c r="AG36" s="654">
        <f t="shared" si="351"/>
        <v>2</v>
      </c>
      <c r="AI36" s="605">
        <f t="shared" si="352"/>
        <v>7</v>
      </c>
      <c r="AJ36" s="646" t="str">
        <f t="shared" si="353"/>
        <v>Frankreich</v>
      </c>
      <c r="AK36" s="606">
        <f t="shared" si="354"/>
        <v>4</v>
      </c>
      <c r="AL36" s="646" t="str">
        <f t="shared" si="355"/>
        <v>Deutschland</v>
      </c>
      <c r="AM36" s="643"/>
      <c r="AN36" s="643"/>
      <c r="AO36" s="667">
        <f>COUNTIF(AI$39:AI$40,AK39)+COUNTIF(AK$39:AK$40,AK39)</f>
        <v>0</v>
      </c>
      <c r="AP36" s="606" t="str">
        <f t="shared" si="356"/>
        <v/>
      </c>
      <c r="AQ36" s="606" t="str">
        <f>IF((AP36&lt;&gt;""),IF(OR($F36&lt;&gt;$G36,PrSettings!$M$4="●"),(($F36-$G36)=(AM36-AN36))*1,0),"")</f>
        <v/>
      </c>
      <c r="AR36" s="606" t="str">
        <f t="shared" si="357"/>
        <v/>
      </c>
      <c r="AS36" s="606" t="str">
        <f>IF(AP36&lt;&gt;"",IF(ABS($F36-$G36)&gt;=PrSettings!$M$7,(ABS($F36-$G36-AM36+AN36)&lt;=1)*1,IF(AND(AP36,$F36=$G36,$F36&gt;=PrSettings!$M$6),(ABS(AM36-$F36)&lt;=1)*1,IF(AND(AP36,$F36+$G36&gt;=PrSettings!$M$8),(ABS(AM36-$F36)+ABS(AN36-$G36)&lt;=1)*1,""))),"")</f>
        <v/>
      </c>
      <c r="AT36" s="654">
        <f t="shared" si="358"/>
        <v>2</v>
      </c>
      <c r="AV36" s="605">
        <f t="shared" si="359"/>
        <v>7</v>
      </c>
      <c r="AW36" s="646" t="str">
        <f t="shared" si="360"/>
        <v>Frankreich</v>
      </c>
      <c r="AX36" s="606">
        <f t="shared" si="361"/>
        <v>4</v>
      </c>
      <c r="AY36" s="646" t="str">
        <f t="shared" si="362"/>
        <v>Deutschland</v>
      </c>
      <c r="AZ36" s="643"/>
      <c r="BA36" s="643"/>
      <c r="BB36" s="667">
        <f>COUNTIF(AV$39:AV$40,AX39)+COUNTIF(AX$39:AX$40,AX39)</f>
        <v>0</v>
      </c>
      <c r="BC36" s="606" t="str">
        <f t="shared" si="363"/>
        <v/>
      </c>
      <c r="BD36" s="606" t="str">
        <f>IF((BC36&lt;&gt;""),IF(OR($F36&lt;&gt;$G36,PrSettings!$M$4="●"),(($F36-$G36)=(AZ36-BA36))*1,0),"")</f>
        <v/>
      </c>
      <c r="BE36" s="606" t="str">
        <f t="shared" si="364"/>
        <v/>
      </c>
      <c r="BF36" s="606" t="str">
        <f>IF(BC36&lt;&gt;"",IF(ABS($F36-$G36)&gt;=PrSettings!$M$7,(ABS($F36-$G36-AZ36+BA36)&lt;=1)*1,IF(AND(BC36,$F36=$G36,$F36&gt;=PrSettings!$M$6),(ABS(AZ36-$F36)&lt;=1)*1,IF(AND(BC36,$F36+$G36&gt;=PrSettings!$M$8),(ABS(AZ36-$F36)+ABS(BA36-$G36)&lt;=1)*1,""))),"")</f>
        <v/>
      </c>
      <c r="BG36" s="654">
        <f t="shared" si="365"/>
        <v>2</v>
      </c>
      <c r="BI36" s="605">
        <f t="shared" si="366"/>
        <v>7</v>
      </c>
      <c r="BJ36" s="646" t="str">
        <f t="shared" si="367"/>
        <v>Frankreich</v>
      </c>
      <c r="BK36" s="606">
        <f t="shared" si="368"/>
        <v>4</v>
      </c>
      <c r="BL36" s="646" t="str">
        <f t="shared" si="369"/>
        <v>Deutschland</v>
      </c>
      <c r="BM36" s="643"/>
      <c r="BN36" s="643"/>
      <c r="BO36" s="667">
        <f>COUNTIF(BI$39:BI$40,BK39)+COUNTIF(BK$39:BK$40,BK39)</f>
        <v>0</v>
      </c>
      <c r="BP36" s="606" t="str">
        <f t="shared" si="370"/>
        <v/>
      </c>
      <c r="BQ36" s="606" t="str">
        <f>IF((BP36&lt;&gt;""),IF(OR($F36&lt;&gt;$G36,PrSettings!$M$4="●"),(($F36-$G36)=(BM36-BN36))*1,0),"")</f>
        <v/>
      </c>
      <c r="BR36" s="606" t="str">
        <f t="shared" si="371"/>
        <v/>
      </c>
      <c r="BS36" s="606" t="str">
        <f>IF(BP36&lt;&gt;"",IF(ABS($F36-$G36)&gt;=PrSettings!$M$7,(ABS($F36-$G36-BM36+BN36)&lt;=1)*1,IF(AND(BP36,$F36=$G36,$F36&gt;=PrSettings!$M$6),(ABS(BM36-$F36)&lt;=1)*1,IF(AND(BP36,$F36+$G36&gt;=PrSettings!$M$8),(ABS(BM36-$F36)+ABS(BN36-$G36)&lt;=1)*1,""))),"")</f>
        <v/>
      </c>
      <c r="BT36" s="654">
        <f t="shared" si="372"/>
        <v>2</v>
      </c>
      <c r="BV36" s="605">
        <f t="shared" si="373"/>
        <v>7</v>
      </c>
      <c r="BW36" s="646" t="str">
        <f t="shared" si="374"/>
        <v>Frankreich</v>
      </c>
      <c r="BX36" s="606">
        <f t="shared" si="375"/>
        <v>4</v>
      </c>
      <c r="BY36" s="646" t="str">
        <f t="shared" si="376"/>
        <v>Deutschland</v>
      </c>
      <c r="BZ36" s="643"/>
      <c r="CA36" s="643"/>
      <c r="CB36" s="667">
        <f>COUNTIF(BV$39:BV$40,BX39)+COUNTIF(BX$39:BX$40,BX39)</f>
        <v>0</v>
      </c>
      <c r="CC36" s="606" t="str">
        <f t="shared" si="377"/>
        <v/>
      </c>
      <c r="CD36" s="606" t="str">
        <f>IF((CC36&lt;&gt;""),IF(OR($F36&lt;&gt;$G36,PrSettings!$M$4="●"),(($F36-$G36)=(BZ36-CA36))*1,0),"")</f>
        <v/>
      </c>
      <c r="CE36" s="606" t="str">
        <f t="shared" si="378"/>
        <v/>
      </c>
      <c r="CF36" s="606" t="str">
        <f>IF(CC36&lt;&gt;"",IF(ABS($F36-$G36)&gt;=PrSettings!$M$7,(ABS($F36-$G36-BZ36+CA36)&lt;=1)*1,IF(AND(CC36,$F36=$G36,$F36&gt;=PrSettings!$M$6),(ABS(BZ36-$F36)&lt;=1)*1,IF(AND(CC36,$F36+$G36&gt;=PrSettings!$M$8),(ABS(BZ36-$F36)+ABS(CA36-$G36)&lt;=1)*1,""))),"")</f>
        <v/>
      </c>
      <c r="CG36" s="654">
        <f t="shared" si="379"/>
        <v>2</v>
      </c>
      <c r="CI36" s="605">
        <f t="shared" si="380"/>
        <v>7</v>
      </c>
      <c r="CJ36" s="646" t="str">
        <f t="shared" si="381"/>
        <v>Frankreich</v>
      </c>
      <c r="CK36" s="606">
        <f t="shared" si="382"/>
        <v>4</v>
      </c>
      <c r="CL36" s="646" t="str">
        <f t="shared" si="383"/>
        <v>Deutschland</v>
      </c>
      <c r="CM36" s="643"/>
      <c r="CN36" s="643"/>
      <c r="CO36" s="667">
        <f>COUNTIF(CI$39:CI$40,CK39)+COUNTIF(CK$39:CK$40,CK39)</f>
        <v>0</v>
      </c>
      <c r="CP36" s="606" t="str">
        <f t="shared" si="384"/>
        <v/>
      </c>
      <c r="CQ36" s="606" t="str">
        <f>IF((CP36&lt;&gt;""),IF(OR($F36&lt;&gt;$G36,PrSettings!$M$4="●"),(($F36-$G36)=(CM36-CN36))*1,0),"")</f>
        <v/>
      </c>
      <c r="CR36" s="606" t="str">
        <f t="shared" si="385"/>
        <v/>
      </c>
      <c r="CS36" s="606" t="str">
        <f>IF(CP36&lt;&gt;"",IF(ABS($F36-$G36)&gt;=PrSettings!$M$7,(ABS($F36-$G36-CM36+CN36)&lt;=1)*1,IF(AND(CP36,$F36=$G36,$F36&gt;=PrSettings!$M$6),(ABS(CM36-$F36)&lt;=1)*1,IF(AND(CP36,$F36+$G36&gt;=PrSettings!$M$8),(ABS(CM36-$F36)+ABS(CN36-$G36)&lt;=1)*1,""))),"")</f>
        <v/>
      </c>
      <c r="CT36" s="654">
        <f t="shared" si="386"/>
        <v>2</v>
      </c>
      <c r="CV36" s="605">
        <f t="shared" si="387"/>
        <v>7</v>
      </c>
      <c r="CW36" s="646" t="str">
        <f t="shared" si="388"/>
        <v>Frankreich</v>
      </c>
      <c r="CX36" s="606">
        <f t="shared" si="389"/>
        <v>4</v>
      </c>
      <c r="CY36" s="646" t="str">
        <f t="shared" si="390"/>
        <v>Deutschland</v>
      </c>
      <c r="CZ36" s="643"/>
      <c r="DA36" s="643"/>
      <c r="DB36" s="667">
        <f>COUNTIF(CV$39:CV$40,CX39)+COUNTIF(CX$39:CX$40,CX39)</f>
        <v>0</v>
      </c>
      <c r="DC36" s="606" t="str">
        <f t="shared" si="391"/>
        <v/>
      </c>
      <c r="DD36" s="606" t="str">
        <f>IF((DC36&lt;&gt;""),IF(OR($F36&lt;&gt;$G36,PrSettings!$M$4="●"),(($F36-$G36)=(CZ36-DA36))*1,0),"")</f>
        <v/>
      </c>
      <c r="DE36" s="606" t="str">
        <f t="shared" si="392"/>
        <v/>
      </c>
      <c r="DF36" s="606" t="str">
        <f>IF(DC36&lt;&gt;"",IF(ABS($F36-$G36)&gt;=PrSettings!$M$7,(ABS($F36-$G36-CZ36+DA36)&lt;=1)*1,IF(AND(DC36,$F36=$G36,$F36&gt;=PrSettings!$M$6),(ABS(CZ36-$F36)&lt;=1)*1,IF(AND(DC36,$F36+$G36&gt;=PrSettings!$M$8),(ABS(CZ36-$F36)+ABS(DA36-$G36)&lt;=1)*1,""))),"")</f>
        <v/>
      </c>
      <c r="DG36" s="654">
        <f t="shared" si="393"/>
        <v>2</v>
      </c>
      <c r="DI36" s="605">
        <f t="shared" si="394"/>
        <v>7</v>
      </c>
      <c r="DJ36" s="646" t="str">
        <f t="shared" si="395"/>
        <v>Frankreich</v>
      </c>
      <c r="DK36" s="606">
        <f t="shared" si="396"/>
        <v>4</v>
      </c>
      <c r="DL36" s="646" t="str">
        <f t="shared" si="397"/>
        <v>Deutschland</v>
      </c>
      <c r="DM36" s="643"/>
      <c r="DN36" s="643"/>
      <c r="DO36" s="667">
        <f>COUNTIF(DI$39:DI$40,DK39)+COUNTIF(DK$39:DK$40,DK39)</f>
        <v>0</v>
      </c>
      <c r="DP36" s="606" t="str">
        <f t="shared" si="398"/>
        <v/>
      </c>
      <c r="DQ36" s="606" t="str">
        <f>IF((DP36&lt;&gt;""),IF(OR($F36&lt;&gt;$G36,PrSettings!$M$4="●"),(($F36-$G36)=(DM36-DN36))*1,0),"")</f>
        <v/>
      </c>
      <c r="DR36" s="606" t="str">
        <f t="shared" si="399"/>
        <v/>
      </c>
      <c r="DS36" s="606" t="str">
        <f>IF(DP36&lt;&gt;"",IF(ABS($F36-$G36)&gt;=PrSettings!$M$7,(ABS($F36-$G36-DM36+DN36)&lt;=1)*1,IF(AND(DP36,$F36=$G36,$F36&gt;=PrSettings!$M$6),(ABS(DM36-$F36)&lt;=1)*1,IF(AND(DP36,$F36+$G36&gt;=PrSettings!$M$8),(ABS(DM36-$F36)+ABS(DN36-$G36)&lt;=1)*1,""))),"")</f>
        <v/>
      </c>
      <c r="DT36" s="654">
        <f t="shared" si="400"/>
        <v>2</v>
      </c>
      <c r="DV36" s="605">
        <f t="shared" si="401"/>
        <v>7</v>
      </c>
      <c r="DW36" s="646" t="str">
        <f t="shared" si="402"/>
        <v>Frankreich</v>
      </c>
      <c r="DX36" s="606">
        <f t="shared" si="403"/>
        <v>4</v>
      </c>
      <c r="DY36" s="646" t="str">
        <f t="shared" si="404"/>
        <v>Deutschland</v>
      </c>
      <c r="DZ36" s="643"/>
      <c r="EA36" s="643"/>
      <c r="EB36" s="667">
        <f>COUNTIF(DV$39:DV$40,DX39)+COUNTIF(DX$39:DX$40,DX39)</f>
        <v>0</v>
      </c>
      <c r="EC36" s="606" t="str">
        <f t="shared" si="405"/>
        <v/>
      </c>
      <c r="ED36" s="606" t="str">
        <f>IF((EC36&lt;&gt;""),IF(OR($F36&lt;&gt;$G36,PrSettings!$M$4="●"),(($F36-$G36)=(DZ36-EA36))*1,0),"")</f>
        <v/>
      </c>
      <c r="EE36" s="606" t="str">
        <f t="shared" si="406"/>
        <v/>
      </c>
      <c r="EF36" s="606" t="str">
        <f>IF(EC36&lt;&gt;"",IF(ABS($F36-$G36)&gt;=PrSettings!$M$7,(ABS($F36-$G36-DZ36+EA36)&lt;=1)*1,IF(AND(EC36,$F36=$G36,$F36&gt;=PrSettings!$M$6),(ABS(DZ36-$F36)&lt;=1)*1,IF(AND(EC36,$F36+$G36&gt;=PrSettings!$M$8),(ABS(DZ36-$F36)+ABS(EA36-$G36)&lt;=1)*1,""))),"")</f>
        <v/>
      </c>
      <c r="EG36" s="654">
        <f t="shared" si="407"/>
        <v>2</v>
      </c>
      <c r="EI36" s="605">
        <f t="shared" si="408"/>
        <v>7</v>
      </c>
      <c r="EJ36" s="646" t="str">
        <f t="shared" si="409"/>
        <v>Frankreich</v>
      </c>
      <c r="EK36" s="606">
        <f t="shared" si="410"/>
        <v>4</v>
      </c>
      <c r="EL36" s="646" t="str">
        <f t="shared" si="411"/>
        <v>Deutschland</v>
      </c>
      <c r="EM36" s="643"/>
      <c r="EN36" s="643"/>
      <c r="EO36" s="667">
        <f>COUNTIF(EI$39:EI$40,EK39)+COUNTIF(EK$39:EK$40,EK39)</f>
        <v>0</v>
      </c>
      <c r="EP36" s="606" t="str">
        <f t="shared" si="412"/>
        <v/>
      </c>
      <c r="EQ36" s="606" t="str">
        <f>IF((EP36&lt;&gt;""),IF(OR($F36&lt;&gt;$G36,PrSettings!$M$4="●"),(($F36-$G36)=(EM36-EN36))*1,0),"")</f>
        <v/>
      </c>
      <c r="ER36" s="606" t="str">
        <f t="shared" si="413"/>
        <v/>
      </c>
      <c r="ES36" s="606" t="str">
        <f>IF(EP36&lt;&gt;"",IF(ABS($F36-$G36)&gt;=PrSettings!$M$7,(ABS($F36-$G36-EM36+EN36)&lt;=1)*1,IF(AND(EP36,$F36=$G36,$F36&gt;=PrSettings!$M$6),(ABS(EM36-$F36)&lt;=1)*1,IF(AND(EP36,$F36+$G36&gt;=PrSettings!$M$8),(ABS(EM36-$F36)+ABS(EN36-$G36)&lt;=1)*1,""))),"")</f>
        <v/>
      </c>
      <c r="ET36" s="654">
        <f t="shared" si="414"/>
        <v>2</v>
      </c>
      <c r="EV36" s="605">
        <f t="shared" si="415"/>
        <v>7</v>
      </c>
      <c r="EW36" s="646" t="str">
        <f t="shared" si="416"/>
        <v>Frankreich</v>
      </c>
      <c r="EX36" s="606">
        <f t="shared" si="417"/>
        <v>4</v>
      </c>
      <c r="EY36" s="646" t="str">
        <f t="shared" si="418"/>
        <v>Deutschland</v>
      </c>
      <c r="EZ36" s="643"/>
      <c r="FA36" s="643"/>
      <c r="FB36" s="667">
        <f>COUNTIF(EV$39:EV$40,EX39)+COUNTIF(EX$39:EX$40,EX39)</f>
        <v>0</v>
      </c>
      <c r="FC36" s="606" t="str">
        <f t="shared" si="419"/>
        <v/>
      </c>
      <c r="FD36" s="606" t="str">
        <f>IF((FC36&lt;&gt;""),IF(OR($F36&lt;&gt;$G36,PrSettings!$M$4="●"),(($F36-$G36)=(EZ36-FA36))*1,0),"")</f>
        <v/>
      </c>
      <c r="FE36" s="606" t="str">
        <f t="shared" si="420"/>
        <v/>
      </c>
      <c r="FF36" s="606" t="str">
        <f>IF(FC36&lt;&gt;"",IF(ABS($F36-$G36)&gt;=PrSettings!$M$7,(ABS($F36-$G36-EZ36+FA36)&lt;=1)*1,IF(AND(FC36,$F36=$G36,$F36&gt;=PrSettings!$M$6),(ABS(EZ36-$F36)&lt;=1)*1,IF(AND(FC36,$F36+$G36&gt;=PrSettings!$M$8),(ABS(EZ36-$F36)+ABS(FA36-$G36)&lt;=1)*1,""))),"")</f>
        <v/>
      </c>
      <c r="FG36" s="654">
        <f t="shared" si="421"/>
        <v>2</v>
      </c>
      <c r="FI36" s="605">
        <f t="shared" si="422"/>
        <v>7</v>
      </c>
      <c r="FJ36" s="646" t="str">
        <f t="shared" si="423"/>
        <v>Frankreich</v>
      </c>
      <c r="FK36" s="606">
        <f t="shared" si="424"/>
        <v>4</v>
      </c>
      <c r="FL36" s="646" t="str">
        <f t="shared" si="425"/>
        <v>Deutschland</v>
      </c>
      <c r="FM36" s="643"/>
      <c r="FN36" s="643"/>
      <c r="FO36" s="667">
        <f>COUNTIF(FI$39:FI$40,FK39)+COUNTIF(FK$39:FK$40,FK39)</f>
        <v>0</v>
      </c>
      <c r="FP36" s="606" t="str">
        <f t="shared" si="426"/>
        <v/>
      </c>
      <c r="FQ36" s="606" t="str">
        <f>IF((FP36&lt;&gt;""),IF(OR($F36&lt;&gt;$G36,PrSettings!$M$4="●"),(($F36-$G36)=(FM36-FN36))*1,0),"")</f>
        <v/>
      </c>
      <c r="FR36" s="606" t="str">
        <f t="shared" si="427"/>
        <v/>
      </c>
      <c r="FS36" s="606" t="str">
        <f>IF(FP36&lt;&gt;"",IF(ABS($F36-$G36)&gt;=PrSettings!$M$7,(ABS($F36-$G36-FM36+FN36)&lt;=1)*1,IF(AND(FP36,$F36=$G36,$F36&gt;=PrSettings!$M$6),(ABS(FM36-$F36)&lt;=1)*1,IF(AND(FP36,$F36+$G36&gt;=PrSettings!$M$8),(ABS(FM36-$F36)+ABS(FN36-$G36)&lt;=1)*1,""))),"")</f>
        <v/>
      </c>
      <c r="FT36" s="654">
        <f t="shared" si="428"/>
        <v>2</v>
      </c>
      <c r="FV36" s="605">
        <f t="shared" si="429"/>
        <v>7</v>
      </c>
      <c r="FW36" s="646" t="str">
        <f t="shared" si="430"/>
        <v>Frankreich</v>
      </c>
      <c r="FX36" s="606">
        <f t="shared" si="431"/>
        <v>4</v>
      </c>
      <c r="FY36" s="646" t="str">
        <f t="shared" si="432"/>
        <v>Deutschland</v>
      </c>
      <c r="FZ36" s="643"/>
      <c r="GA36" s="643"/>
      <c r="GB36" s="667">
        <f>COUNTIF(FV$39:FV$40,FX39)+COUNTIF(FX$39:FX$40,FX39)</f>
        <v>0</v>
      </c>
      <c r="GC36" s="606" t="str">
        <f t="shared" si="433"/>
        <v/>
      </c>
      <c r="GD36" s="606" t="str">
        <f>IF((GC36&lt;&gt;""),IF(OR($F36&lt;&gt;$G36,PrSettings!$M$4="●"),(($F36-$G36)=(FZ36-GA36))*1,0),"")</f>
        <v/>
      </c>
      <c r="GE36" s="606" t="str">
        <f t="shared" si="434"/>
        <v/>
      </c>
      <c r="GF36" s="606" t="str">
        <f>IF(GC36&lt;&gt;"",IF(ABS($F36-$G36)&gt;=PrSettings!$M$7,(ABS($F36-$G36-FZ36+GA36)&lt;=1)*1,IF(AND(GC36,$F36=$G36,$F36&gt;=PrSettings!$M$6),(ABS(FZ36-$F36)&lt;=1)*1,IF(AND(GC36,$F36+$G36&gt;=PrSettings!$M$8),(ABS(FZ36-$F36)+ABS(GA36-$G36)&lt;=1)*1,""))),"")</f>
        <v/>
      </c>
      <c r="GG36" s="654">
        <f t="shared" si="435"/>
        <v>2</v>
      </c>
      <c r="GI36" s="605">
        <f t="shared" si="436"/>
        <v>7</v>
      </c>
      <c r="GJ36" s="646" t="str">
        <f t="shared" si="437"/>
        <v>Frankreich</v>
      </c>
      <c r="GK36" s="606">
        <f t="shared" si="438"/>
        <v>4</v>
      </c>
      <c r="GL36" s="646" t="str">
        <f t="shared" si="439"/>
        <v>Deutschland</v>
      </c>
      <c r="GM36" s="643"/>
      <c r="GN36" s="643"/>
      <c r="GO36" s="667">
        <f>COUNTIF(GI$39:GI$40,GK39)+COUNTIF(GK$39:GK$40,GK39)</f>
        <v>0</v>
      </c>
      <c r="GP36" s="606" t="str">
        <f t="shared" si="440"/>
        <v/>
      </c>
      <c r="GQ36" s="606" t="str">
        <f>IF((GP36&lt;&gt;""),IF(OR($F36&lt;&gt;$G36,PrSettings!$M$4="●"),(($F36-$G36)=(GM36-GN36))*1,0),"")</f>
        <v/>
      </c>
      <c r="GR36" s="606" t="str">
        <f t="shared" si="441"/>
        <v/>
      </c>
      <c r="GS36" s="606" t="str">
        <f>IF(GP36&lt;&gt;"",IF(ABS($F36-$G36)&gt;=PrSettings!$M$7,(ABS($F36-$G36-GM36+GN36)&lt;=1)*1,IF(AND(GP36,$F36=$G36,$F36&gt;=PrSettings!$M$6),(ABS(GM36-$F36)&lt;=1)*1,IF(AND(GP36,$F36+$G36&gt;=PrSettings!$M$8),(ABS(GM36-$F36)+ABS(GN36-$G36)&lt;=1)*1,""))),"")</f>
        <v/>
      </c>
      <c r="GT36" s="654">
        <f t="shared" si="442"/>
        <v>2</v>
      </c>
      <c r="GV36" s="605">
        <f t="shared" si="443"/>
        <v>7</v>
      </c>
      <c r="GW36" s="646" t="str">
        <f t="shared" si="444"/>
        <v>Frankreich</v>
      </c>
      <c r="GX36" s="606">
        <f t="shared" si="445"/>
        <v>4</v>
      </c>
      <c r="GY36" s="646" t="str">
        <f t="shared" si="446"/>
        <v>Deutschland</v>
      </c>
      <c r="GZ36" s="643"/>
      <c r="HA36" s="643"/>
      <c r="HB36" s="667">
        <f>COUNTIF(GV$39:GV$40,GX39)+COUNTIF(GX$39:GX$40,GX39)</f>
        <v>0</v>
      </c>
      <c r="HC36" s="606" t="str">
        <f t="shared" si="447"/>
        <v/>
      </c>
      <c r="HD36" s="606" t="str">
        <f>IF((HC36&lt;&gt;""),IF(OR($F36&lt;&gt;$G36,PrSettings!$M$4="●"),(($F36-$G36)=(GZ36-HA36))*1,0),"")</f>
        <v/>
      </c>
      <c r="HE36" s="606" t="str">
        <f t="shared" si="448"/>
        <v/>
      </c>
      <c r="HF36" s="606" t="str">
        <f>IF(HC36&lt;&gt;"",IF(ABS($F36-$G36)&gt;=PrSettings!$M$7,(ABS($F36-$G36-GZ36+HA36)&lt;=1)*1,IF(AND(HC36,$F36=$G36,$F36&gt;=PrSettings!$M$6),(ABS(GZ36-$F36)&lt;=1)*1,IF(AND(HC36,$F36+$G36&gt;=PrSettings!$M$8),(ABS(GZ36-$F36)+ABS(HA36-$G36)&lt;=1)*1,""))),"")</f>
        <v/>
      </c>
      <c r="HG36" s="654">
        <f t="shared" si="449"/>
        <v>2</v>
      </c>
      <c r="HI36" s="605">
        <f t="shared" si="450"/>
        <v>7</v>
      </c>
      <c r="HJ36" s="646" t="str">
        <f t="shared" si="451"/>
        <v>Frankreich</v>
      </c>
      <c r="HK36" s="606">
        <f t="shared" si="452"/>
        <v>4</v>
      </c>
      <c r="HL36" s="646" t="str">
        <f t="shared" si="453"/>
        <v>Deutschland</v>
      </c>
      <c r="HM36" s="643"/>
      <c r="HN36" s="643"/>
      <c r="HO36" s="667">
        <f>COUNTIF(HI$39:HI$40,HK39)+COUNTIF(HK$39:HK$40,HK39)</f>
        <v>0</v>
      </c>
      <c r="HP36" s="606" t="str">
        <f t="shared" si="454"/>
        <v/>
      </c>
      <c r="HQ36" s="606" t="str">
        <f>IF((HP36&lt;&gt;""),IF(OR($F36&lt;&gt;$G36,PrSettings!$M$4="●"),(($F36-$G36)=(HM36-HN36))*1,0),"")</f>
        <v/>
      </c>
      <c r="HR36" s="606" t="str">
        <f t="shared" si="455"/>
        <v/>
      </c>
      <c r="HS36" s="606" t="str">
        <f>IF(HP36&lt;&gt;"",IF(ABS($F36-$G36)&gt;=PrSettings!$M$7,(ABS($F36-$G36-HM36+HN36)&lt;=1)*1,IF(AND(HP36,$F36=$G36,$F36&gt;=PrSettings!$M$6),(ABS(HM36-$F36)&lt;=1)*1,IF(AND(HP36,$F36+$G36&gt;=PrSettings!$M$8),(ABS(HM36-$F36)+ABS(HN36-$G36)&lt;=1)*1,""))),"")</f>
        <v/>
      </c>
      <c r="HT36" s="654">
        <f t="shared" si="456"/>
        <v>2</v>
      </c>
      <c r="HV36" s="605">
        <f t="shared" si="457"/>
        <v>7</v>
      </c>
      <c r="HW36" s="646" t="str">
        <f t="shared" si="458"/>
        <v>Frankreich</v>
      </c>
      <c r="HX36" s="606">
        <f t="shared" si="459"/>
        <v>4</v>
      </c>
      <c r="HY36" s="646" t="str">
        <f t="shared" si="460"/>
        <v>Deutschland</v>
      </c>
      <c r="HZ36" s="643"/>
      <c r="IA36" s="643"/>
      <c r="IB36" s="667">
        <f>COUNTIF(HV$39:HV$40,HX39)+COUNTIF(HX$39:HX$40,HX39)</f>
        <v>0</v>
      </c>
      <c r="IC36" s="606" t="str">
        <f t="shared" si="461"/>
        <v/>
      </c>
      <c r="ID36" s="606" t="str">
        <f>IF((IC36&lt;&gt;""),IF(OR($F36&lt;&gt;$G36,PrSettings!$M$4="●"),(($F36-$G36)=(HZ36-IA36))*1,0),"")</f>
        <v/>
      </c>
      <c r="IE36" s="606" t="str">
        <f t="shared" si="462"/>
        <v/>
      </c>
      <c r="IF36" s="606" t="str">
        <f>IF(IC36&lt;&gt;"",IF(ABS($F36-$G36)&gt;=PrSettings!$M$7,(ABS($F36-$G36-HZ36+IA36)&lt;=1)*1,IF(AND(IC36,$F36=$G36,$F36&gt;=PrSettings!$M$6),(ABS(HZ36-$F36)&lt;=1)*1,IF(AND(IC36,$F36+$G36&gt;=PrSettings!$M$8),(ABS(HZ36-$F36)+ABS(IA36-$G36)&lt;=1)*1,""))),"")</f>
        <v/>
      </c>
      <c r="IG36" s="654">
        <f t="shared" si="463"/>
        <v>2</v>
      </c>
      <c r="II36" s="605">
        <f t="shared" si="464"/>
        <v>7</v>
      </c>
      <c r="IJ36" s="646" t="str">
        <f t="shared" si="465"/>
        <v>Frankreich</v>
      </c>
      <c r="IK36" s="606">
        <f t="shared" si="466"/>
        <v>4</v>
      </c>
      <c r="IL36" s="646" t="str">
        <f t="shared" si="467"/>
        <v>Deutschland</v>
      </c>
      <c r="IM36" s="643"/>
      <c r="IN36" s="643"/>
      <c r="IO36" s="667">
        <f>COUNTIF(II$39:II$40,IK39)+COUNTIF(IK$39:IK$40,IK39)</f>
        <v>0</v>
      </c>
      <c r="IP36" s="606" t="str">
        <f t="shared" si="468"/>
        <v/>
      </c>
      <c r="IQ36" s="606" t="str">
        <f>IF((IP36&lt;&gt;""),IF(OR($F36&lt;&gt;$G36,PrSettings!$M$4="●"),(($F36-$G36)=(IM36-IN36))*1,0),"")</f>
        <v/>
      </c>
      <c r="IR36" s="606" t="str">
        <f t="shared" si="469"/>
        <v/>
      </c>
      <c r="IS36" s="606" t="str">
        <f>IF(IP36&lt;&gt;"",IF(ABS($F36-$G36)&gt;=PrSettings!$M$7,(ABS($F36-$G36-IM36+IN36)&lt;=1)*1,IF(AND(IP36,$F36=$G36,$F36&gt;=PrSettings!$M$6),(ABS(IM36-$F36)&lt;=1)*1,IF(AND(IP36,$F36+$G36&gt;=PrSettings!$M$8),(ABS(IM36-$F36)+ABS(IN36-$G36)&lt;=1)*1,""))),"")</f>
        <v/>
      </c>
      <c r="IT36" s="654">
        <f t="shared" si="470"/>
        <v>2</v>
      </c>
      <c r="IV36" s="605">
        <f t="shared" si="471"/>
        <v>7</v>
      </c>
      <c r="IW36" s="646" t="str">
        <f t="shared" si="472"/>
        <v>Frankreich</v>
      </c>
      <c r="IX36" s="606">
        <f t="shared" si="473"/>
        <v>4</v>
      </c>
      <c r="IY36" s="646" t="str">
        <f t="shared" si="474"/>
        <v>Deutschland</v>
      </c>
      <c r="IZ36" s="643"/>
      <c r="JA36" s="643"/>
      <c r="JB36" s="667">
        <f>COUNTIF(IV$39:IV$40,IX39)+COUNTIF(IX$39:IX$40,IX39)</f>
        <v>0</v>
      </c>
      <c r="JC36" s="606" t="str">
        <f t="shared" si="475"/>
        <v/>
      </c>
      <c r="JD36" s="606" t="str">
        <f>IF((JC36&lt;&gt;""),IF(OR($F36&lt;&gt;$G36,PrSettings!$M$4="●"),(($F36-$G36)=(IZ36-JA36))*1,0),"")</f>
        <v/>
      </c>
      <c r="JE36" s="606" t="str">
        <f t="shared" si="476"/>
        <v/>
      </c>
      <c r="JF36" s="606" t="str">
        <f>IF(JC36&lt;&gt;"",IF(ABS($F36-$G36)&gt;=PrSettings!$M$7,(ABS($F36-$G36-IZ36+JA36)&lt;=1)*1,IF(AND(JC36,$F36=$G36,$F36&gt;=PrSettings!$M$6),(ABS(IZ36-$F36)&lt;=1)*1,IF(AND(JC36,$F36+$G36&gt;=PrSettings!$M$8),(ABS(IZ36-$F36)+ABS(JA36-$G36)&lt;=1)*1,""))),"")</f>
        <v/>
      </c>
      <c r="JG36" s="654">
        <f t="shared" si="477"/>
        <v>2</v>
      </c>
      <c r="JI36" s="605">
        <f t="shared" si="478"/>
        <v>7</v>
      </c>
      <c r="JJ36" s="646" t="str">
        <f t="shared" si="479"/>
        <v>Frankreich</v>
      </c>
      <c r="JK36" s="606">
        <f t="shared" si="480"/>
        <v>4</v>
      </c>
      <c r="JL36" s="646" t="str">
        <f t="shared" si="481"/>
        <v>Deutschland</v>
      </c>
      <c r="JM36" s="643"/>
      <c r="JN36" s="643"/>
      <c r="JO36" s="667">
        <f>COUNTIF(JI$39:JI$40,JK39)+COUNTIF(JK$39:JK$40,JK39)</f>
        <v>0</v>
      </c>
      <c r="JP36" s="606" t="str">
        <f t="shared" si="482"/>
        <v/>
      </c>
      <c r="JQ36" s="606" t="str">
        <f>IF((JP36&lt;&gt;""),IF(OR($F36&lt;&gt;$G36,PrSettings!$M$4="●"),(($F36-$G36)=(JM36-JN36))*1,0),"")</f>
        <v/>
      </c>
      <c r="JR36" s="606" t="str">
        <f t="shared" si="483"/>
        <v/>
      </c>
      <c r="JS36" s="606" t="str">
        <f>IF(JP36&lt;&gt;"",IF(ABS($F36-$G36)&gt;=PrSettings!$M$7,(ABS($F36-$G36-JM36+JN36)&lt;=1)*1,IF(AND(JP36,$F36=$G36,$F36&gt;=PrSettings!$M$6),(ABS(JM36-$F36)&lt;=1)*1,IF(AND(JP36,$F36+$G36&gt;=PrSettings!$M$8),(ABS(JM36-$F36)+ABS(JN36-$G36)&lt;=1)*1,""))),"")</f>
        <v/>
      </c>
      <c r="JT36" s="654">
        <f t="shared" si="484"/>
        <v>2</v>
      </c>
      <c r="JV36" s="605">
        <f t="shared" si="485"/>
        <v>7</v>
      </c>
      <c r="JW36" s="646" t="str">
        <f t="shared" si="486"/>
        <v>Frankreich</v>
      </c>
      <c r="JX36" s="606">
        <f t="shared" si="487"/>
        <v>4</v>
      </c>
      <c r="JY36" s="646" t="str">
        <f t="shared" si="488"/>
        <v>Deutschland</v>
      </c>
      <c r="JZ36" s="643"/>
      <c r="KA36" s="643"/>
      <c r="KB36" s="667">
        <f>COUNTIF(JV$39:JV$40,JX39)+COUNTIF(JX$39:JX$40,JX39)</f>
        <v>0</v>
      </c>
      <c r="KC36" s="606" t="str">
        <f t="shared" si="489"/>
        <v/>
      </c>
      <c r="KD36" s="606" t="str">
        <f>IF((KC36&lt;&gt;""),IF(OR($F36&lt;&gt;$G36,PrSettings!$M$4="●"),(($F36-$G36)=(JZ36-KA36))*1,0),"")</f>
        <v/>
      </c>
      <c r="KE36" s="606" t="str">
        <f t="shared" si="490"/>
        <v/>
      </c>
      <c r="KF36" s="606" t="str">
        <f>IF(KC36&lt;&gt;"",IF(ABS($F36-$G36)&gt;=PrSettings!$M$7,(ABS($F36-$G36-JZ36+KA36)&lt;=1)*1,IF(AND(KC36,$F36=$G36,$F36&gt;=PrSettings!$M$6),(ABS(JZ36-$F36)&lt;=1)*1,IF(AND(KC36,$F36+$G36&gt;=PrSettings!$M$8),(ABS(JZ36-$F36)+ABS(KA36-$G36)&lt;=1)*1,""))),"")</f>
        <v/>
      </c>
      <c r="KG36" s="654">
        <f t="shared" si="491"/>
        <v>2</v>
      </c>
      <c r="KI36" s="605">
        <f t="shared" si="492"/>
        <v>7</v>
      </c>
      <c r="KJ36" s="646" t="str">
        <f t="shared" si="493"/>
        <v>Frankreich</v>
      </c>
      <c r="KK36" s="606">
        <f t="shared" si="494"/>
        <v>4</v>
      </c>
      <c r="KL36" s="646" t="str">
        <f t="shared" si="495"/>
        <v>Deutschland</v>
      </c>
      <c r="KM36" s="643"/>
      <c r="KN36" s="643"/>
      <c r="KO36" s="667">
        <f>COUNTIF(KI$39:KI$40,KK39)+COUNTIF(KK$39:KK$40,KK39)</f>
        <v>0</v>
      </c>
      <c r="KP36" s="606" t="str">
        <f t="shared" si="496"/>
        <v/>
      </c>
      <c r="KQ36" s="606" t="str">
        <f>IF((KP36&lt;&gt;""),IF(OR($F36&lt;&gt;$G36,PrSettings!$M$4="●"),(($F36-$G36)=(KM36-KN36))*1,0),"")</f>
        <v/>
      </c>
      <c r="KR36" s="606" t="str">
        <f t="shared" si="497"/>
        <v/>
      </c>
      <c r="KS36" s="606" t="str">
        <f>IF(KP36&lt;&gt;"",IF(ABS($F36-$G36)&gt;=PrSettings!$M$7,(ABS($F36-$G36-KM36+KN36)&lt;=1)*1,IF(AND(KP36,$F36=$G36,$F36&gt;=PrSettings!$M$6),(ABS(KM36-$F36)&lt;=1)*1,IF(AND(KP36,$F36+$G36&gt;=PrSettings!$M$8),(ABS(KM36-$F36)+ABS(KN36-$G36)&lt;=1)*1,""))),"")</f>
        <v/>
      </c>
      <c r="KT36" s="654">
        <f t="shared" si="498"/>
        <v>2</v>
      </c>
      <c r="KV36" s="605">
        <f t="shared" si="499"/>
        <v>7</v>
      </c>
      <c r="KW36" s="646" t="str">
        <f t="shared" si="500"/>
        <v>Frankreich</v>
      </c>
      <c r="KX36" s="606">
        <f t="shared" si="501"/>
        <v>4</v>
      </c>
      <c r="KY36" s="646" t="str">
        <f t="shared" si="502"/>
        <v>Deutschland</v>
      </c>
      <c r="KZ36" s="643"/>
      <c r="LA36" s="643"/>
      <c r="LB36" s="667">
        <f>COUNTIF(KV$39:KV$40,KX39)+COUNTIF(KX$39:KX$40,KX39)</f>
        <v>0</v>
      </c>
      <c r="LC36" s="606" t="str">
        <f t="shared" si="503"/>
        <v/>
      </c>
      <c r="LD36" s="606" t="str">
        <f>IF((LC36&lt;&gt;""),IF(OR($F36&lt;&gt;$G36,PrSettings!$M$4="●"),(($F36-$G36)=(KZ36-LA36))*1,0),"")</f>
        <v/>
      </c>
      <c r="LE36" s="606" t="str">
        <f t="shared" si="504"/>
        <v/>
      </c>
      <c r="LF36" s="606" t="str">
        <f>IF(LC36&lt;&gt;"",IF(ABS($F36-$G36)&gt;=PrSettings!$M$7,(ABS($F36-$G36-KZ36+LA36)&lt;=1)*1,IF(AND(LC36,$F36=$G36,$F36&gt;=PrSettings!$M$6),(ABS(KZ36-$F36)&lt;=1)*1,IF(AND(LC36,$F36+$G36&gt;=PrSettings!$M$8),(ABS(KZ36-$F36)+ABS(LA36-$G36)&lt;=1)*1,""))),"")</f>
        <v/>
      </c>
      <c r="LG36" s="654">
        <f t="shared" si="505"/>
        <v>2</v>
      </c>
      <c r="LI36" s="605">
        <f t="shared" si="506"/>
        <v>7</v>
      </c>
      <c r="LJ36" s="646" t="str">
        <f t="shared" si="507"/>
        <v>Frankreich</v>
      </c>
      <c r="LK36" s="606">
        <f t="shared" si="508"/>
        <v>4</v>
      </c>
      <c r="LL36" s="646" t="str">
        <f t="shared" si="509"/>
        <v>Deutschland</v>
      </c>
      <c r="LM36" s="643"/>
      <c r="LN36" s="643"/>
      <c r="LO36" s="667">
        <f>COUNTIF(LI$39:LI$40,LK39)+COUNTIF(LK$39:LK$40,LK39)</f>
        <v>0</v>
      </c>
      <c r="LP36" s="606" t="str">
        <f t="shared" si="510"/>
        <v/>
      </c>
      <c r="LQ36" s="606" t="str">
        <f>IF((LP36&lt;&gt;""),IF(OR($F36&lt;&gt;$G36,PrSettings!$M$4="●"),(($F36-$G36)=(LM36-LN36))*1,0),"")</f>
        <v/>
      </c>
      <c r="LR36" s="606" t="str">
        <f t="shared" si="511"/>
        <v/>
      </c>
      <c r="LS36" s="606" t="str">
        <f>IF(LP36&lt;&gt;"",IF(ABS($F36-$G36)&gt;=PrSettings!$M$7,(ABS($F36-$G36-LM36+LN36)&lt;=1)*1,IF(AND(LP36,$F36=$G36,$F36&gt;=PrSettings!$M$6),(ABS(LM36-$F36)&lt;=1)*1,IF(AND(LP36,$F36+$G36&gt;=PrSettings!$M$8),(ABS(LM36-$F36)+ABS(LN36-$G36)&lt;=1)*1,""))),"")</f>
        <v/>
      </c>
      <c r="LT36" s="654">
        <f t="shared" si="512"/>
        <v>2</v>
      </c>
      <c r="LV36" s="605">
        <f t="shared" si="513"/>
        <v>7</v>
      </c>
      <c r="LW36" s="646" t="str">
        <f t="shared" si="514"/>
        <v>Frankreich</v>
      </c>
      <c r="LX36" s="606">
        <f t="shared" si="515"/>
        <v>4</v>
      </c>
      <c r="LY36" s="646" t="str">
        <f t="shared" si="516"/>
        <v>Deutschland</v>
      </c>
      <c r="LZ36" s="643"/>
      <c r="MA36" s="643"/>
      <c r="MB36" s="667">
        <f>COUNTIF(LV$39:LV$40,LX39)+COUNTIF(LX$39:LX$40,LX39)</f>
        <v>0</v>
      </c>
      <c r="MC36" s="606" t="str">
        <f t="shared" si="517"/>
        <v/>
      </c>
      <c r="MD36" s="606" t="str">
        <f>IF((MC36&lt;&gt;""),IF(OR($F36&lt;&gt;$G36,PrSettings!$M$4="●"),(($F36-$G36)=(LZ36-MA36))*1,0),"")</f>
        <v/>
      </c>
      <c r="ME36" s="606" t="str">
        <f t="shared" si="518"/>
        <v/>
      </c>
      <c r="MF36" s="606" t="str">
        <f>IF(MC36&lt;&gt;"",IF(ABS($F36-$G36)&gt;=PrSettings!$M$7,(ABS($F36-$G36-LZ36+MA36)&lt;=1)*1,IF(AND(MC36,$F36=$G36,$F36&gt;=PrSettings!$M$6),(ABS(LZ36-$F36)&lt;=1)*1,IF(AND(MC36,$F36+$G36&gt;=PrSettings!$M$8),(ABS(LZ36-$F36)+ABS(MA36-$G36)&lt;=1)*1,""))),"")</f>
        <v/>
      </c>
      <c r="MG36" s="654">
        <f t="shared" si="519"/>
        <v>2</v>
      </c>
    </row>
    <row r="37" spans="2:345" x14ac:dyDescent="0.25">
      <c r="B37" s="605">
        <f>IF(C37="","",INDEX(Groups!$C$7:$C$25,MATCH(C37,Groups!$D$7:$D$25,0)))</f>
        <v>5</v>
      </c>
      <c r="C37" s="646" t="str">
        <f>EURO!$K$54</f>
        <v>Spanien</v>
      </c>
      <c r="D37" s="606">
        <f>IF(E37="","",INDEX(Groups!$C$7:$C$25,MATCH(E37,Groups!$D$7:$D$25,0)))</f>
        <v>9</v>
      </c>
      <c r="E37" s="646" t="str">
        <f>EURO!$L$54</f>
        <v>Schweiz</v>
      </c>
      <c r="F37" s="649">
        <f>IF(AND(EURO!$K$55&lt;&gt;"",EURO!$L$55&lt;&gt;""),EURO!$K$55+IF(AND(EURO!$K$57&lt;&gt;"",EURO!$L$57&lt;&gt;"",EURO!$K$55=EURO!$L$55),EURO!$K$57,0),"")</f>
        <v>2</v>
      </c>
      <c r="G37" s="650">
        <f>IF(AND(EURO!$K$55&lt;&gt;"",EURO!$L$55&lt;&gt;""),EURO!$L$55+IF(AND(EURO!$K$57&lt;&gt;"",EURO!$L$57&lt;&gt;"",EURO!$K$55=EURO!$L$55),EURO!$L$57,0),"")</f>
        <v>0</v>
      </c>
      <c r="I37" s="605">
        <f t="shared" si="338"/>
        <v>5</v>
      </c>
      <c r="J37" s="646" t="str">
        <f t="shared" si="339"/>
        <v>Spanien</v>
      </c>
      <c r="K37" s="606">
        <f t="shared" si="340"/>
        <v>9</v>
      </c>
      <c r="L37" s="646" t="str">
        <f t="shared" si="341"/>
        <v>Schweiz</v>
      </c>
      <c r="M37" s="643"/>
      <c r="N37" s="643"/>
      <c r="O37" s="634">
        <f>COUNTIF(I$39:I$40,K40)+COUNTIF(K$39:K$40,K40)</f>
        <v>0</v>
      </c>
      <c r="P37" s="606" t="str">
        <f t="shared" si="342"/>
        <v/>
      </c>
      <c r="Q37" s="606" t="str">
        <f>IF((P37&lt;&gt;""),IF(OR($F37&lt;&gt;$G37,PrSettings!$M$4="●"),(($F37-$G37)=(M37-N37))*1,0),"")</f>
        <v/>
      </c>
      <c r="R37" s="606" t="str">
        <f t="shared" si="343"/>
        <v/>
      </c>
      <c r="S37" s="606" t="str">
        <f>IF(P37&lt;&gt;"",IF(ABS($F37-$G37)&gt;=PrSettings!$M$7,(ABS($F37-$G37-M37+N37)&lt;=1)*1,IF(AND(P37,$F37=$G37,$F37&gt;=PrSettings!$M$6),(ABS(M37-$F37)&lt;=1)*1,IF(AND(P37,$F37+$G37&gt;=PrSettings!$M$8),(ABS(M37-$F37)+ABS(N37-$G37)&lt;=1)*1,""))),"")</f>
        <v/>
      </c>
      <c r="T37" s="654">
        <f t="shared" si="344"/>
        <v>2</v>
      </c>
      <c r="V37" s="605">
        <f t="shared" si="345"/>
        <v>5</v>
      </c>
      <c r="W37" s="646" t="str">
        <f t="shared" si="346"/>
        <v>Spanien</v>
      </c>
      <c r="X37" s="606">
        <f t="shared" si="347"/>
        <v>9</v>
      </c>
      <c r="Y37" s="646" t="str">
        <f t="shared" si="348"/>
        <v>Schweiz</v>
      </c>
      <c r="Z37" s="643"/>
      <c r="AA37" s="643"/>
      <c r="AB37" s="634">
        <f>COUNTIF(V$39:V$40,X40)+COUNTIF(X$39:X$40,X40)</f>
        <v>0</v>
      </c>
      <c r="AC37" s="606" t="str">
        <f t="shared" si="349"/>
        <v/>
      </c>
      <c r="AD37" s="606" t="str">
        <f>IF((AC37&lt;&gt;""),IF(OR($F37&lt;&gt;$G37,PrSettings!$M$4="●"),(($F37-$G37)=(Z37-AA37))*1,0),"")</f>
        <v/>
      </c>
      <c r="AE37" s="606" t="str">
        <f t="shared" si="350"/>
        <v/>
      </c>
      <c r="AF37" s="606" t="str">
        <f>IF(AC37&lt;&gt;"",IF(ABS($F37-$G37)&gt;=PrSettings!$M$7,(ABS($F37-$G37-Z37+AA37)&lt;=1)*1,IF(AND(AC37,$F37=$G37,$F37&gt;=PrSettings!$M$6),(ABS(Z37-$F37)&lt;=1)*1,IF(AND(AC37,$F37+$G37&gt;=PrSettings!$M$8),(ABS(Z37-$F37)+ABS(AA37-$G37)&lt;=1)*1,""))),"")</f>
        <v/>
      </c>
      <c r="AG37" s="654">
        <f t="shared" si="351"/>
        <v>2</v>
      </c>
      <c r="AI37" s="605">
        <f t="shared" si="352"/>
        <v>5</v>
      </c>
      <c r="AJ37" s="646" t="str">
        <f t="shared" si="353"/>
        <v>Spanien</v>
      </c>
      <c r="AK37" s="606">
        <f t="shared" si="354"/>
        <v>9</v>
      </c>
      <c r="AL37" s="646" t="str">
        <f t="shared" si="355"/>
        <v>Schweiz</v>
      </c>
      <c r="AM37" s="643"/>
      <c r="AN37" s="643"/>
      <c r="AO37" s="634">
        <f>COUNTIF(AI$39:AI$40,AK40)+COUNTIF(AK$39:AK$40,AK40)</f>
        <v>0</v>
      </c>
      <c r="AP37" s="606" t="str">
        <f t="shared" si="356"/>
        <v/>
      </c>
      <c r="AQ37" s="606" t="str">
        <f>IF((AP37&lt;&gt;""),IF(OR($F37&lt;&gt;$G37,PrSettings!$M$4="●"),(($F37-$G37)=(AM37-AN37))*1,0),"")</f>
        <v/>
      </c>
      <c r="AR37" s="606" t="str">
        <f t="shared" si="357"/>
        <v/>
      </c>
      <c r="AS37" s="606" t="str">
        <f>IF(AP37&lt;&gt;"",IF(ABS($F37-$G37)&gt;=PrSettings!$M$7,(ABS($F37-$G37-AM37+AN37)&lt;=1)*1,IF(AND(AP37,$F37=$G37,$F37&gt;=PrSettings!$M$6),(ABS(AM37-$F37)&lt;=1)*1,IF(AND(AP37,$F37+$G37&gt;=PrSettings!$M$8),(ABS(AM37-$F37)+ABS(AN37-$G37)&lt;=1)*1,""))),"")</f>
        <v/>
      </c>
      <c r="AT37" s="654">
        <f t="shared" si="358"/>
        <v>2</v>
      </c>
      <c r="AV37" s="605">
        <f t="shared" si="359"/>
        <v>5</v>
      </c>
      <c r="AW37" s="646" t="str">
        <f t="shared" si="360"/>
        <v>Spanien</v>
      </c>
      <c r="AX37" s="606">
        <f t="shared" si="361"/>
        <v>9</v>
      </c>
      <c r="AY37" s="646" t="str">
        <f t="shared" si="362"/>
        <v>Schweiz</v>
      </c>
      <c r="AZ37" s="643"/>
      <c r="BA37" s="643"/>
      <c r="BB37" s="634">
        <f>COUNTIF(AV$39:AV$40,AX40)+COUNTIF(AX$39:AX$40,AX40)</f>
        <v>0</v>
      </c>
      <c r="BC37" s="606" t="str">
        <f t="shared" si="363"/>
        <v/>
      </c>
      <c r="BD37" s="606" t="str">
        <f>IF((BC37&lt;&gt;""),IF(OR($F37&lt;&gt;$G37,PrSettings!$M$4="●"),(($F37-$G37)=(AZ37-BA37))*1,0),"")</f>
        <v/>
      </c>
      <c r="BE37" s="606" t="str">
        <f t="shared" si="364"/>
        <v/>
      </c>
      <c r="BF37" s="606" t="str">
        <f>IF(BC37&lt;&gt;"",IF(ABS($F37-$G37)&gt;=PrSettings!$M$7,(ABS($F37-$G37-AZ37+BA37)&lt;=1)*1,IF(AND(BC37,$F37=$G37,$F37&gt;=PrSettings!$M$6),(ABS(AZ37-$F37)&lt;=1)*1,IF(AND(BC37,$F37+$G37&gt;=PrSettings!$M$8),(ABS(AZ37-$F37)+ABS(BA37-$G37)&lt;=1)*1,""))),"")</f>
        <v/>
      </c>
      <c r="BG37" s="654">
        <f t="shared" si="365"/>
        <v>2</v>
      </c>
      <c r="BI37" s="605">
        <f t="shared" si="366"/>
        <v>5</v>
      </c>
      <c r="BJ37" s="646" t="str">
        <f t="shared" si="367"/>
        <v>Spanien</v>
      </c>
      <c r="BK37" s="606">
        <f t="shared" si="368"/>
        <v>9</v>
      </c>
      <c r="BL37" s="646" t="str">
        <f t="shared" si="369"/>
        <v>Schweiz</v>
      </c>
      <c r="BM37" s="643"/>
      <c r="BN37" s="643"/>
      <c r="BO37" s="634">
        <f>COUNTIF(BI$39:BI$40,BK40)+COUNTIF(BK$39:BK$40,BK40)</f>
        <v>0</v>
      </c>
      <c r="BP37" s="606" t="str">
        <f t="shared" si="370"/>
        <v/>
      </c>
      <c r="BQ37" s="606" t="str">
        <f>IF((BP37&lt;&gt;""),IF(OR($F37&lt;&gt;$G37,PrSettings!$M$4="●"),(($F37-$G37)=(BM37-BN37))*1,0),"")</f>
        <v/>
      </c>
      <c r="BR37" s="606" t="str">
        <f t="shared" si="371"/>
        <v/>
      </c>
      <c r="BS37" s="606" t="str">
        <f>IF(BP37&lt;&gt;"",IF(ABS($F37-$G37)&gt;=PrSettings!$M$7,(ABS($F37-$G37-BM37+BN37)&lt;=1)*1,IF(AND(BP37,$F37=$G37,$F37&gt;=PrSettings!$M$6),(ABS(BM37-$F37)&lt;=1)*1,IF(AND(BP37,$F37+$G37&gt;=PrSettings!$M$8),(ABS(BM37-$F37)+ABS(BN37-$G37)&lt;=1)*1,""))),"")</f>
        <v/>
      </c>
      <c r="BT37" s="654">
        <f t="shared" si="372"/>
        <v>2</v>
      </c>
      <c r="BV37" s="605">
        <f t="shared" si="373"/>
        <v>5</v>
      </c>
      <c r="BW37" s="646" t="str">
        <f t="shared" si="374"/>
        <v>Spanien</v>
      </c>
      <c r="BX37" s="606">
        <f t="shared" si="375"/>
        <v>9</v>
      </c>
      <c r="BY37" s="646" t="str">
        <f t="shared" si="376"/>
        <v>Schweiz</v>
      </c>
      <c r="BZ37" s="643"/>
      <c r="CA37" s="643"/>
      <c r="CB37" s="634">
        <f>COUNTIF(BV$39:BV$40,BX40)+COUNTIF(BX$39:BX$40,BX40)</f>
        <v>0</v>
      </c>
      <c r="CC37" s="606" t="str">
        <f t="shared" si="377"/>
        <v/>
      </c>
      <c r="CD37" s="606" t="str">
        <f>IF((CC37&lt;&gt;""),IF(OR($F37&lt;&gt;$G37,PrSettings!$M$4="●"),(($F37-$G37)=(BZ37-CA37))*1,0),"")</f>
        <v/>
      </c>
      <c r="CE37" s="606" t="str">
        <f t="shared" si="378"/>
        <v/>
      </c>
      <c r="CF37" s="606" t="str">
        <f>IF(CC37&lt;&gt;"",IF(ABS($F37-$G37)&gt;=PrSettings!$M$7,(ABS($F37-$G37-BZ37+CA37)&lt;=1)*1,IF(AND(CC37,$F37=$G37,$F37&gt;=PrSettings!$M$6),(ABS(BZ37-$F37)&lt;=1)*1,IF(AND(CC37,$F37+$G37&gt;=PrSettings!$M$8),(ABS(BZ37-$F37)+ABS(CA37-$G37)&lt;=1)*1,""))),"")</f>
        <v/>
      </c>
      <c r="CG37" s="654">
        <f t="shared" si="379"/>
        <v>2</v>
      </c>
      <c r="CI37" s="605">
        <f t="shared" si="380"/>
        <v>5</v>
      </c>
      <c r="CJ37" s="646" t="str">
        <f t="shared" si="381"/>
        <v>Spanien</v>
      </c>
      <c r="CK37" s="606">
        <f t="shared" si="382"/>
        <v>9</v>
      </c>
      <c r="CL37" s="646" t="str">
        <f t="shared" si="383"/>
        <v>Schweiz</v>
      </c>
      <c r="CM37" s="643"/>
      <c r="CN37" s="643"/>
      <c r="CO37" s="634">
        <f>COUNTIF(CI$39:CI$40,CK40)+COUNTIF(CK$39:CK$40,CK40)</f>
        <v>0</v>
      </c>
      <c r="CP37" s="606" t="str">
        <f t="shared" si="384"/>
        <v/>
      </c>
      <c r="CQ37" s="606" t="str">
        <f>IF((CP37&lt;&gt;""),IF(OR($F37&lt;&gt;$G37,PrSettings!$M$4="●"),(($F37-$G37)=(CM37-CN37))*1,0),"")</f>
        <v/>
      </c>
      <c r="CR37" s="606" t="str">
        <f t="shared" si="385"/>
        <v/>
      </c>
      <c r="CS37" s="606" t="str">
        <f>IF(CP37&lt;&gt;"",IF(ABS($F37-$G37)&gt;=PrSettings!$M$7,(ABS($F37-$G37-CM37+CN37)&lt;=1)*1,IF(AND(CP37,$F37=$G37,$F37&gt;=PrSettings!$M$6),(ABS(CM37-$F37)&lt;=1)*1,IF(AND(CP37,$F37+$G37&gt;=PrSettings!$M$8),(ABS(CM37-$F37)+ABS(CN37-$G37)&lt;=1)*1,""))),"")</f>
        <v/>
      </c>
      <c r="CT37" s="654">
        <f t="shared" si="386"/>
        <v>2</v>
      </c>
      <c r="CV37" s="605">
        <f t="shared" si="387"/>
        <v>5</v>
      </c>
      <c r="CW37" s="646" t="str">
        <f t="shared" si="388"/>
        <v>Spanien</v>
      </c>
      <c r="CX37" s="606">
        <f t="shared" si="389"/>
        <v>9</v>
      </c>
      <c r="CY37" s="646" t="str">
        <f t="shared" si="390"/>
        <v>Schweiz</v>
      </c>
      <c r="CZ37" s="643"/>
      <c r="DA37" s="643"/>
      <c r="DB37" s="634">
        <f>COUNTIF(CV$39:CV$40,CX40)+COUNTIF(CX$39:CX$40,CX40)</f>
        <v>0</v>
      </c>
      <c r="DC37" s="606" t="str">
        <f t="shared" si="391"/>
        <v/>
      </c>
      <c r="DD37" s="606" t="str">
        <f>IF((DC37&lt;&gt;""),IF(OR($F37&lt;&gt;$G37,PrSettings!$M$4="●"),(($F37-$G37)=(CZ37-DA37))*1,0),"")</f>
        <v/>
      </c>
      <c r="DE37" s="606" t="str">
        <f t="shared" si="392"/>
        <v/>
      </c>
      <c r="DF37" s="606" t="str">
        <f>IF(DC37&lt;&gt;"",IF(ABS($F37-$G37)&gt;=PrSettings!$M$7,(ABS($F37-$G37-CZ37+DA37)&lt;=1)*1,IF(AND(DC37,$F37=$G37,$F37&gt;=PrSettings!$M$6),(ABS(CZ37-$F37)&lt;=1)*1,IF(AND(DC37,$F37+$G37&gt;=PrSettings!$M$8),(ABS(CZ37-$F37)+ABS(DA37-$G37)&lt;=1)*1,""))),"")</f>
        <v/>
      </c>
      <c r="DG37" s="654">
        <f t="shared" si="393"/>
        <v>2</v>
      </c>
      <c r="DI37" s="605">
        <f t="shared" si="394"/>
        <v>5</v>
      </c>
      <c r="DJ37" s="646" t="str">
        <f t="shared" si="395"/>
        <v>Spanien</v>
      </c>
      <c r="DK37" s="606">
        <f t="shared" si="396"/>
        <v>9</v>
      </c>
      <c r="DL37" s="646" t="str">
        <f t="shared" si="397"/>
        <v>Schweiz</v>
      </c>
      <c r="DM37" s="643"/>
      <c r="DN37" s="643"/>
      <c r="DO37" s="634">
        <f>COUNTIF(DI$39:DI$40,DK40)+COUNTIF(DK$39:DK$40,DK40)</f>
        <v>0</v>
      </c>
      <c r="DP37" s="606" t="str">
        <f t="shared" si="398"/>
        <v/>
      </c>
      <c r="DQ37" s="606" t="str">
        <f>IF((DP37&lt;&gt;""),IF(OR($F37&lt;&gt;$G37,PrSettings!$M$4="●"),(($F37-$G37)=(DM37-DN37))*1,0),"")</f>
        <v/>
      </c>
      <c r="DR37" s="606" t="str">
        <f t="shared" si="399"/>
        <v/>
      </c>
      <c r="DS37" s="606" t="str">
        <f>IF(DP37&lt;&gt;"",IF(ABS($F37-$G37)&gt;=PrSettings!$M$7,(ABS($F37-$G37-DM37+DN37)&lt;=1)*1,IF(AND(DP37,$F37=$G37,$F37&gt;=PrSettings!$M$6),(ABS(DM37-$F37)&lt;=1)*1,IF(AND(DP37,$F37+$G37&gt;=PrSettings!$M$8),(ABS(DM37-$F37)+ABS(DN37-$G37)&lt;=1)*1,""))),"")</f>
        <v/>
      </c>
      <c r="DT37" s="654">
        <f t="shared" si="400"/>
        <v>2</v>
      </c>
      <c r="DV37" s="605">
        <f t="shared" si="401"/>
        <v>5</v>
      </c>
      <c r="DW37" s="646" t="str">
        <f t="shared" si="402"/>
        <v>Spanien</v>
      </c>
      <c r="DX37" s="606">
        <f t="shared" si="403"/>
        <v>9</v>
      </c>
      <c r="DY37" s="646" t="str">
        <f t="shared" si="404"/>
        <v>Schweiz</v>
      </c>
      <c r="DZ37" s="643"/>
      <c r="EA37" s="643"/>
      <c r="EB37" s="634">
        <f>COUNTIF(DV$39:DV$40,DX40)+COUNTIF(DX$39:DX$40,DX40)</f>
        <v>0</v>
      </c>
      <c r="EC37" s="606" t="str">
        <f t="shared" si="405"/>
        <v/>
      </c>
      <c r="ED37" s="606" t="str">
        <f>IF((EC37&lt;&gt;""),IF(OR($F37&lt;&gt;$G37,PrSettings!$M$4="●"),(($F37-$G37)=(DZ37-EA37))*1,0),"")</f>
        <v/>
      </c>
      <c r="EE37" s="606" t="str">
        <f t="shared" si="406"/>
        <v/>
      </c>
      <c r="EF37" s="606" t="str">
        <f>IF(EC37&lt;&gt;"",IF(ABS($F37-$G37)&gt;=PrSettings!$M$7,(ABS($F37-$G37-DZ37+EA37)&lt;=1)*1,IF(AND(EC37,$F37=$G37,$F37&gt;=PrSettings!$M$6),(ABS(DZ37-$F37)&lt;=1)*1,IF(AND(EC37,$F37+$G37&gt;=PrSettings!$M$8),(ABS(DZ37-$F37)+ABS(EA37-$G37)&lt;=1)*1,""))),"")</f>
        <v/>
      </c>
      <c r="EG37" s="654">
        <f t="shared" si="407"/>
        <v>2</v>
      </c>
      <c r="EI37" s="605">
        <f t="shared" si="408"/>
        <v>5</v>
      </c>
      <c r="EJ37" s="646" t="str">
        <f t="shared" si="409"/>
        <v>Spanien</v>
      </c>
      <c r="EK37" s="606">
        <f t="shared" si="410"/>
        <v>9</v>
      </c>
      <c r="EL37" s="646" t="str">
        <f t="shared" si="411"/>
        <v>Schweiz</v>
      </c>
      <c r="EM37" s="643"/>
      <c r="EN37" s="643"/>
      <c r="EO37" s="634">
        <f>COUNTIF(EI$39:EI$40,EK40)+COUNTIF(EK$39:EK$40,EK40)</f>
        <v>0</v>
      </c>
      <c r="EP37" s="606" t="str">
        <f t="shared" si="412"/>
        <v/>
      </c>
      <c r="EQ37" s="606" t="str">
        <f>IF((EP37&lt;&gt;""),IF(OR($F37&lt;&gt;$G37,PrSettings!$M$4="●"),(($F37-$G37)=(EM37-EN37))*1,0),"")</f>
        <v/>
      </c>
      <c r="ER37" s="606" t="str">
        <f t="shared" si="413"/>
        <v/>
      </c>
      <c r="ES37" s="606" t="str">
        <f>IF(EP37&lt;&gt;"",IF(ABS($F37-$G37)&gt;=PrSettings!$M$7,(ABS($F37-$G37-EM37+EN37)&lt;=1)*1,IF(AND(EP37,$F37=$G37,$F37&gt;=PrSettings!$M$6),(ABS(EM37-$F37)&lt;=1)*1,IF(AND(EP37,$F37+$G37&gt;=PrSettings!$M$8),(ABS(EM37-$F37)+ABS(EN37-$G37)&lt;=1)*1,""))),"")</f>
        <v/>
      </c>
      <c r="ET37" s="654">
        <f t="shared" si="414"/>
        <v>2</v>
      </c>
      <c r="EV37" s="605">
        <f t="shared" si="415"/>
        <v>5</v>
      </c>
      <c r="EW37" s="646" t="str">
        <f t="shared" si="416"/>
        <v>Spanien</v>
      </c>
      <c r="EX37" s="606">
        <f t="shared" si="417"/>
        <v>9</v>
      </c>
      <c r="EY37" s="646" t="str">
        <f t="shared" si="418"/>
        <v>Schweiz</v>
      </c>
      <c r="EZ37" s="643"/>
      <c r="FA37" s="643"/>
      <c r="FB37" s="634">
        <f>COUNTIF(EV$39:EV$40,EX40)+COUNTIF(EX$39:EX$40,EX40)</f>
        <v>0</v>
      </c>
      <c r="FC37" s="606" t="str">
        <f t="shared" si="419"/>
        <v/>
      </c>
      <c r="FD37" s="606" t="str">
        <f>IF((FC37&lt;&gt;""),IF(OR($F37&lt;&gt;$G37,PrSettings!$M$4="●"),(($F37-$G37)=(EZ37-FA37))*1,0),"")</f>
        <v/>
      </c>
      <c r="FE37" s="606" t="str">
        <f t="shared" si="420"/>
        <v/>
      </c>
      <c r="FF37" s="606" t="str">
        <f>IF(FC37&lt;&gt;"",IF(ABS($F37-$G37)&gt;=PrSettings!$M$7,(ABS($F37-$G37-EZ37+FA37)&lt;=1)*1,IF(AND(FC37,$F37=$G37,$F37&gt;=PrSettings!$M$6),(ABS(EZ37-$F37)&lt;=1)*1,IF(AND(FC37,$F37+$G37&gt;=PrSettings!$M$8),(ABS(EZ37-$F37)+ABS(FA37-$G37)&lt;=1)*1,""))),"")</f>
        <v/>
      </c>
      <c r="FG37" s="654">
        <f t="shared" si="421"/>
        <v>2</v>
      </c>
      <c r="FI37" s="605">
        <f t="shared" si="422"/>
        <v>5</v>
      </c>
      <c r="FJ37" s="646" t="str">
        <f t="shared" si="423"/>
        <v>Spanien</v>
      </c>
      <c r="FK37" s="606">
        <f t="shared" si="424"/>
        <v>9</v>
      </c>
      <c r="FL37" s="646" t="str">
        <f t="shared" si="425"/>
        <v>Schweiz</v>
      </c>
      <c r="FM37" s="643"/>
      <c r="FN37" s="643"/>
      <c r="FO37" s="634">
        <f>COUNTIF(FI$39:FI$40,FK40)+COUNTIF(FK$39:FK$40,FK40)</f>
        <v>0</v>
      </c>
      <c r="FP37" s="606" t="str">
        <f t="shared" si="426"/>
        <v/>
      </c>
      <c r="FQ37" s="606" t="str">
        <f>IF((FP37&lt;&gt;""),IF(OR($F37&lt;&gt;$G37,PrSettings!$M$4="●"),(($F37-$G37)=(FM37-FN37))*1,0),"")</f>
        <v/>
      </c>
      <c r="FR37" s="606" t="str">
        <f t="shared" si="427"/>
        <v/>
      </c>
      <c r="FS37" s="606" t="str">
        <f>IF(FP37&lt;&gt;"",IF(ABS($F37-$G37)&gt;=PrSettings!$M$7,(ABS($F37-$G37-FM37+FN37)&lt;=1)*1,IF(AND(FP37,$F37=$G37,$F37&gt;=PrSettings!$M$6),(ABS(FM37-$F37)&lt;=1)*1,IF(AND(FP37,$F37+$G37&gt;=PrSettings!$M$8),(ABS(FM37-$F37)+ABS(FN37-$G37)&lt;=1)*1,""))),"")</f>
        <v/>
      </c>
      <c r="FT37" s="654">
        <f t="shared" si="428"/>
        <v>2</v>
      </c>
      <c r="FV37" s="605">
        <f t="shared" si="429"/>
        <v>5</v>
      </c>
      <c r="FW37" s="646" t="str">
        <f t="shared" si="430"/>
        <v>Spanien</v>
      </c>
      <c r="FX37" s="606">
        <f t="shared" si="431"/>
        <v>9</v>
      </c>
      <c r="FY37" s="646" t="str">
        <f t="shared" si="432"/>
        <v>Schweiz</v>
      </c>
      <c r="FZ37" s="643"/>
      <c r="GA37" s="643"/>
      <c r="GB37" s="634">
        <f>COUNTIF(FV$39:FV$40,FX40)+COUNTIF(FX$39:FX$40,FX40)</f>
        <v>0</v>
      </c>
      <c r="GC37" s="606" t="str">
        <f t="shared" si="433"/>
        <v/>
      </c>
      <c r="GD37" s="606" t="str">
        <f>IF((GC37&lt;&gt;""),IF(OR($F37&lt;&gt;$G37,PrSettings!$M$4="●"),(($F37-$G37)=(FZ37-GA37))*1,0),"")</f>
        <v/>
      </c>
      <c r="GE37" s="606" t="str">
        <f t="shared" si="434"/>
        <v/>
      </c>
      <c r="GF37" s="606" t="str">
        <f>IF(GC37&lt;&gt;"",IF(ABS($F37-$G37)&gt;=PrSettings!$M$7,(ABS($F37-$G37-FZ37+GA37)&lt;=1)*1,IF(AND(GC37,$F37=$G37,$F37&gt;=PrSettings!$M$6),(ABS(FZ37-$F37)&lt;=1)*1,IF(AND(GC37,$F37+$G37&gt;=PrSettings!$M$8),(ABS(FZ37-$F37)+ABS(GA37-$G37)&lt;=1)*1,""))),"")</f>
        <v/>
      </c>
      <c r="GG37" s="654">
        <f t="shared" si="435"/>
        <v>2</v>
      </c>
      <c r="GI37" s="605">
        <f t="shared" si="436"/>
        <v>5</v>
      </c>
      <c r="GJ37" s="646" t="str">
        <f t="shared" si="437"/>
        <v>Spanien</v>
      </c>
      <c r="GK37" s="606">
        <f t="shared" si="438"/>
        <v>9</v>
      </c>
      <c r="GL37" s="646" t="str">
        <f t="shared" si="439"/>
        <v>Schweiz</v>
      </c>
      <c r="GM37" s="643"/>
      <c r="GN37" s="643"/>
      <c r="GO37" s="634">
        <f>COUNTIF(GI$39:GI$40,GK40)+COUNTIF(GK$39:GK$40,GK40)</f>
        <v>0</v>
      </c>
      <c r="GP37" s="606" t="str">
        <f t="shared" si="440"/>
        <v/>
      </c>
      <c r="GQ37" s="606" t="str">
        <f>IF((GP37&lt;&gt;""),IF(OR($F37&lt;&gt;$G37,PrSettings!$M$4="●"),(($F37-$G37)=(GM37-GN37))*1,0),"")</f>
        <v/>
      </c>
      <c r="GR37" s="606" t="str">
        <f t="shared" si="441"/>
        <v/>
      </c>
      <c r="GS37" s="606" t="str">
        <f>IF(GP37&lt;&gt;"",IF(ABS($F37-$G37)&gt;=PrSettings!$M$7,(ABS($F37-$G37-GM37+GN37)&lt;=1)*1,IF(AND(GP37,$F37=$G37,$F37&gt;=PrSettings!$M$6),(ABS(GM37-$F37)&lt;=1)*1,IF(AND(GP37,$F37+$G37&gt;=PrSettings!$M$8),(ABS(GM37-$F37)+ABS(GN37-$G37)&lt;=1)*1,""))),"")</f>
        <v/>
      </c>
      <c r="GT37" s="654">
        <f t="shared" si="442"/>
        <v>2</v>
      </c>
      <c r="GV37" s="605">
        <f t="shared" si="443"/>
        <v>5</v>
      </c>
      <c r="GW37" s="646" t="str">
        <f t="shared" si="444"/>
        <v>Spanien</v>
      </c>
      <c r="GX37" s="606">
        <f t="shared" si="445"/>
        <v>9</v>
      </c>
      <c r="GY37" s="646" t="str">
        <f t="shared" si="446"/>
        <v>Schweiz</v>
      </c>
      <c r="GZ37" s="643"/>
      <c r="HA37" s="643"/>
      <c r="HB37" s="634">
        <f>COUNTIF(GV$39:GV$40,GX40)+COUNTIF(GX$39:GX$40,GX40)</f>
        <v>0</v>
      </c>
      <c r="HC37" s="606" t="str">
        <f t="shared" si="447"/>
        <v/>
      </c>
      <c r="HD37" s="606" t="str">
        <f>IF((HC37&lt;&gt;""),IF(OR($F37&lt;&gt;$G37,PrSettings!$M$4="●"),(($F37-$G37)=(GZ37-HA37))*1,0),"")</f>
        <v/>
      </c>
      <c r="HE37" s="606" t="str">
        <f t="shared" si="448"/>
        <v/>
      </c>
      <c r="HF37" s="606" t="str">
        <f>IF(HC37&lt;&gt;"",IF(ABS($F37-$G37)&gt;=PrSettings!$M$7,(ABS($F37-$G37-GZ37+HA37)&lt;=1)*1,IF(AND(HC37,$F37=$G37,$F37&gt;=PrSettings!$M$6),(ABS(GZ37-$F37)&lt;=1)*1,IF(AND(HC37,$F37+$G37&gt;=PrSettings!$M$8),(ABS(GZ37-$F37)+ABS(HA37-$G37)&lt;=1)*1,""))),"")</f>
        <v/>
      </c>
      <c r="HG37" s="654">
        <f t="shared" si="449"/>
        <v>2</v>
      </c>
      <c r="HI37" s="605">
        <f t="shared" si="450"/>
        <v>5</v>
      </c>
      <c r="HJ37" s="646" t="str">
        <f t="shared" si="451"/>
        <v>Spanien</v>
      </c>
      <c r="HK37" s="606">
        <f t="shared" si="452"/>
        <v>9</v>
      </c>
      <c r="HL37" s="646" t="str">
        <f t="shared" si="453"/>
        <v>Schweiz</v>
      </c>
      <c r="HM37" s="643"/>
      <c r="HN37" s="643"/>
      <c r="HO37" s="634">
        <f>COUNTIF(HI$39:HI$40,HK40)+COUNTIF(HK$39:HK$40,HK40)</f>
        <v>0</v>
      </c>
      <c r="HP37" s="606" t="str">
        <f t="shared" si="454"/>
        <v/>
      </c>
      <c r="HQ37" s="606" t="str">
        <f>IF((HP37&lt;&gt;""),IF(OR($F37&lt;&gt;$G37,PrSettings!$M$4="●"),(($F37-$G37)=(HM37-HN37))*1,0),"")</f>
        <v/>
      </c>
      <c r="HR37" s="606" t="str">
        <f t="shared" si="455"/>
        <v/>
      </c>
      <c r="HS37" s="606" t="str">
        <f>IF(HP37&lt;&gt;"",IF(ABS($F37-$G37)&gt;=PrSettings!$M$7,(ABS($F37-$G37-HM37+HN37)&lt;=1)*1,IF(AND(HP37,$F37=$G37,$F37&gt;=PrSettings!$M$6),(ABS(HM37-$F37)&lt;=1)*1,IF(AND(HP37,$F37+$G37&gt;=PrSettings!$M$8),(ABS(HM37-$F37)+ABS(HN37-$G37)&lt;=1)*1,""))),"")</f>
        <v/>
      </c>
      <c r="HT37" s="654">
        <f t="shared" si="456"/>
        <v>2</v>
      </c>
      <c r="HV37" s="605">
        <f t="shared" si="457"/>
        <v>5</v>
      </c>
      <c r="HW37" s="646" t="str">
        <f t="shared" si="458"/>
        <v>Spanien</v>
      </c>
      <c r="HX37" s="606">
        <f t="shared" si="459"/>
        <v>9</v>
      </c>
      <c r="HY37" s="646" t="str">
        <f t="shared" si="460"/>
        <v>Schweiz</v>
      </c>
      <c r="HZ37" s="643"/>
      <c r="IA37" s="643"/>
      <c r="IB37" s="634">
        <f>COUNTIF(HV$39:HV$40,HX40)+COUNTIF(HX$39:HX$40,HX40)</f>
        <v>0</v>
      </c>
      <c r="IC37" s="606" t="str">
        <f t="shared" si="461"/>
        <v/>
      </c>
      <c r="ID37" s="606" t="str">
        <f>IF((IC37&lt;&gt;""),IF(OR($F37&lt;&gt;$G37,PrSettings!$M$4="●"),(($F37-$G37)=(HZ37-IA37))*1,0),"")</f>
        <v/>
      </c>
      <c r="IE37" s="606" t="str">
        <f t="shared" si="462"/>
        <v/>
      </c>
      <c r="IF37" s="606" t="str">
        <f>IF(IC37&lt;&gt;"",IF(ABS($F37-$G37)&gt;=PrSettings!$M$7,(ABS($F37-$G37-HZ37+IA37)&lt;=1)*1,IF(AND(IC37,$F37=$G37,$F37&gt;=PrSettings!$M$6),(ABS(HZ37-$F37)&lt;=1)*1,IF(AND(IC37,$F37+$G37&gt;=PrSettings!$M$8),(ABS(HZ37-$F37)+ABS(IA37-$G37)&lt;=1)*1,""))),"")</f>
        <v/>
      </c>
      <c r="IG37" s="654">
        <f t="shared" si="463"/>
        <v>2</v>
      </c>
      <c r="II37" s="605">
        <f t="shared" si="464"/>
        <v>5</v>
      </c>
      <c r="IJ37" s="646" t="str">
        <f t="shared" si="465"/>
        <v>Spanien</v>
      </c>
      <c r="IK37" s="606">
        <f t="shared" si="466"/>
        <v>9</v>
      </c>
      <c r="IL37" s="646" t="str">
        <f t="shared" si="467"/>
        <v>Schweiz</v>
      </c>
      <c r="IM37" s="643"/>
      <c r="IN37" s="643"/>
      <c r="IO37" s="634">
        <f>COUNTIF(II$39:II$40,IK40)+COUNTIF(IK$39:IK$40,IK40)</f>
        <v>0</v>
      </c>
      <c r="IP37" s="606" t="str">
        <f t="shared" si="468"/>
        <v/>
      </c>
      <c r="IQ37" s="606" t="str">
        <f>IF((IP37&lt;&gt;""),IF(OR($F37&lt;&gt;$G37,PrSettings!$M$4="●"),(($F37-$G37)=(IM37-IN37))*1,0),"")</f>
        <v/>
      </c>
      <c r="IR37" s="606" t="str">
        <f t="shared" si="469"/>
        <v/>
      </c>
      <c r="IS37" s="606" t="str">
        <f>IF(IP37&lt;&gt;"",IF(ABS($F37-$G37)&gt;=PrSettings!$M$7,(ABS($F37-$G37-IM37+IN37)&lt;=1)*1,IF(AND(IP37,$F37=$G37,$F37&gt;=PrSettings!$M$6),(ABS(IM37-$F37)&lt;=1)*1,IF(AND(IP37,$F37+$G37&gt;=PrSettings!$M$8),(ABS(IM37-$F37)+ABS(IN37-$G37)&lt;=1)*1,""))),"")</f>
        <v/>
      </c>
      <c r="IT37" s="654">
        <f t="shared" si="470"/>
        <v>2</v>
      </c>
      <c r="IV37" s="605">
        <f t="shared" si="471"/>
        <v>5</v>
      </c>
      <c r="IW37" s="646" t="str">
        <f t="shared" si="472"/>
        <v>Spanien</v>
      </c>
      <c r="IX37" s="606">
        <f t="shared" si="473"/>
        <v>9</v>
      </c>
      <c r="IY37" s="646" t="str">
        <f t="shared" si="474"/>
        <v>Schweiz</v>
      </c>
      <c r="IZ37" s="643"/>
      <c r="JA37" s="643"/>
      <c r="JB37" s="634">
        <f>COUNTIF(IV$39:IV$40,IX40)+COUNTIF(IX$39:IX$40,IX40)</f>
        <v>0</v>
      </c>
      <c r="JC37" s="606" t="str">
        <f t="shared" si="475"/>
        <v/>
      </c>
      <c r="JD37" s="606" t="str">
        <f>IF((JC37&lt;&gt;""),IF(OR($F37&lt;&gt;$G37,PrSettings!$M$4="●"),(($F37-$G37)=(IZ37-JA37))*1,0),"")</f>
        <v/>
      </c>
      <c r="JE37" s="606" t="str">
        <f t="shared" si="476"/>
        <v/>
      </c>
      <c r="JF37" s="606" t="str">
        <f>IF(JC37&lt;&gt;"",IF(ABS($F37-$G37)&gt;=PrSettings!$M$7,(ABS($F37-$G37-IZ37+JA37)&lt;=1)*1,IF(AND(JC37,$F37=$G37,$F37&gt;=PrSettings!$M$6),(ABS(IZ37-$F37)&lt;=1)*1,IF(AND(JC37,$F37+$G37&gt;=PrSettings!$M$8),(ABS(IZ37-$F37)+ABS(JA37-$G37)&lt;=1)*1,""))),"")</f>
        <v/>
      </c>
      <c r="JG37" s="654">
        <f t="shared" si="477"/>
        <v>2</v>
      </c>
      <c r="JI37" s="605">
        <f t="shared" si="478"/>
        <v>5</v>
      </c>
      <c r="JJ37" s="646" t="str">
        <f t="shared" si="479"/>
        <v>Spanien</v>
      </c>
      <c r="JK37" s="606">
        <f t="shared" si="480"/>
        <v>9</v>
      </c>
      <c r="JL37" s="646" t="str">
        <f t="shared" si="481"/>
        <v>Schweiz</v>
      </c>
      <c r="JM37" s="643"/>
      <c r="JN37" s="643"/>
      <c r="JO37" s="634">
        <f>COUNTIF(JI$39:JI$40,JK40)+COUNTIF(JK$39:JK$40,JK40)</f>
        <v>0</v>
      </c>
      <c r="JP37" s="606" t="str">
        <f t="shared" si="482"/>
        <v/>
      </c>
      <c r="JQ37" s="606" t="str">
        <f>IF((JP37&lt;&gt;""),IF(OR($F37&lt;&gt;$G37,PrSettings!$M$4="●"),(($F37-$G37)=(JM37-JN37))*1,0),"")</f>
        <v/>
      </c>
      <c r="JR37" s="606" t="str">
        <f t="shared" si="483"/>
        <v/>
      </c>
      <c r="JS37" s="606" t="str">
        <f>IF(JP37&lt;&gt;"",IF(ABS($F37-$G37)&gt;=PrSettings!$M$7,(ABS($F37-$G37-JM37+JN37)&lt;=1)*1,IF(AND(JP37,$F37=$G37,$F37&gt;=PrSettings!$M$6),(ABS(JM37-$F37)&lt;=1)*1,IF(AND(JP37,$F37+$G37&gt;=PrSettings!$M$8),(ABS(JM37-$F37)+ABS(JN37-$G37)&lt;=1)*1,""))),"")</f>
        <v/>
      </c>
      <c r="JT37" s="654">
        <f t="shared" si="484"/>
        <v>2</v>
      </c>
      <c r="JV37" s="605">
        <f t="shared" si="485"/>
        <v>5</v>
      </c>
      <c r="JW37" s="646" t="str">
        <f t="shared" si="486"/>
        <v>Spanien</v>
      </c>
      <c r="JX37" s="606">
        <f t="shared" si="487"/>
        <v>9</v>
      </c>
      <c r="JY37" s="646" t="str">
        <f t="shared" si="488"/>
        <v>Schweiz</v>
      </c>
      <c r="JZ37" s="643"/>
      <c r="KA37" s="643"/>
      <c r="KB37" s="634">
        <f>COUNTIF(JV$39:JV$40,JX40)+COUNTIF(JX$39:JX$40,JX40)</f>
        <v>0</v>
      </c>
      <c r="KC37" s="606" t="str">
        <f t="shared" si="489"/>
        <v/>
      </c>
      <c r="KD37" s="606" t="str">
        <f>IF((KC37&lt;&gt;""),IF(OR($F37&lt;&gt;$G37,PrSettings!$M$4="●"),(($F37-$G37)=(JZ37-KA37))*1,0),"")</f>
        <v/>
      </c>
      <c r="KE37" s="606" t="str">
        <f t="shared" si="490"/>
        <v/>
      </c>
      <c r="KF37" s="606" t="str">
        <f>IF(KC37&lt;&gt;"",IF(ABS($F37-$G37)&gt;=PrSettings!$M$7,(ABS($F37-$G37-JZ37+KA37)&lt;=1)*1,IF(AND(KC37,$F37=$G37,$F37&gt;=PrSettings!$M$6),(ABS(JZ37-$F37)&lt;=1)*1,IF(AND(KC37,$F37+$G37&gt;=PrSettings!$M$8),(ABS(JZ37-$F37)+ABS(KA37-$G37)&lt;=1)*1,""))),"")</f>
        <v/>
      </c>
      <c r="KG37" s="654">
        <f t="shared" si="491"/>
        <v>2</v>
      </c>
      <c r="KI37" s="605">
        <f t="shared" si="492"/>
        <v>5</v>
      </c>
      <c r="KJ37" s="646" t="str">
        <f t="shared" si="493"/>
        <v>Spanien</v>
      </c>
      <c r="KK37" s="606">
        <f t="shared" si="494"/>
        <v>9</v>
      </c>
      <c r="KL37" s="646" t="str">
        <f t="shared" si="495"/>
        <v>Schweiz</v>
      </c>
      <c r="KM37" s="643"/>
      <c r="KN37" s="643"/>
      <c r="KO37" s="634">
        <f>COUNTIF(KI$39:KI$40,KK40)+COUNTIF(KK$39:KK$40,KK40)</f>
        <v>0</v>
      </c>
      <c r="KP37" s="606" t="str">
        <f t="shared" si="496"/>
        <v/>
      </c>
      <c r="KQ37" s="606" t="str">
        <f>IF((KP37&lt;&gt;""),IF(OR($F37&lt;&gt;$G37,PrSettings!$M$4="●"),(($F37-$G37)=(KM37-KN37))*1,0),"")</f>
        <v/>
      </c>
      <c r="KR37" s="606" t="str">
        <f t="shared" si="497"/>
        <v/>
      </c>
      <c r="KS37" s="606" t="str">
        <f>IF(KP37&lt;&gt;"",IF(ABS($F37-$G37)&gt;=PrSettings!$M$7,(ABS($F37-$G37-KM37+KN37)&lt;=1)*1,IF(AND(KP37,$F37=$G37,$F37&gt;=PrSettings!$M$6),(ABS(KM37-$F37)&lt;=1)*1,IF(AND(KP37,$F37+$G37&gt;=PrSettings!$M$8),(ABS(KM37-$F37)+ABS(KN37-$G37)&lt;=1)*1,""))),"")</f>
        <v/>
      </c>
      <c r="KT37" s="654">
        <f t="shared" si="498"/>
        <v>2</v>
      </c>
      <c r="KV37" s="605">
        <f t="shared" si="499"/>
        <v>5</v>
      </c>
      <c r="KW37" s="646" t="str">
        <f t="shared" si="500"/>
        <v>Spanien</v>
      </c>
      <c r="KX37" s="606">
        <f t="shared" si="501"/>
        <v>9</v>
      </c>
      <c r="KY37" s="646" t="str">
        <f t="shared" si="502"/>
        <v>Schweiz</v>
      </c>
      <c r="KZ37" s="643"/>
      <c r="LA37" s="643"/>
      <c r="LB37" s="634">
        <f>COUNTIF(KV$39:KV$40,KX40)+COUNTIF(KX$39:KX$40,KX40)</f>
        <v>0</v>
      </c>
      <c r="LC37" s="606" t="str">
        <f t="shared" si="503"/>
        <v/>
      </c>
      <c r="LD37" s="606" t="str">
        <f>IF((LC37&lt;&gt;""),IF(OR($F37&lt;&gt;$G37,PrSettings!$M$4="●"),(($F37-$G37)=(KZ37-LA37))*1,0),"")</f>
        <v/>
      </c>
      <c r="LE37" s="606" t="str">
        <f t="shared" si="504"/>
        <v/>
      </c>
      <c r="LF37" s="606" t="str">
        <f>IF(LC37&lt;&gt;"",IF(ABS($F37-$G37)&gt;=PrSettings!$M$7,(ABS($F37-$G37-KZ37+LA37)&lt;=1)*1,IF(AND(LC37,$F37=$G37,$F37&gt;=PrSettings!$M$6),(ABS(KZ37-$F37)&lt;=1)*1,IF(AND(LC37,$F37+$G37&gt;=PrSettings!$M$8),(ABS(KZ37-$F37)+ABS(LA37-$G37)&lt;=1)*1,""))),"")</f>
        <v/>
      </c>
      <c r="LG37" s="654">
        <f t="shared" si="505"/>
        <v>2</v>
      </c>
      <c r="LI37" s="605">
        <f t="shared" si="506"/>
        <v>5</v>
      </c>
      <c r="LJ37" s="646" t="str">
        <f t="shared" si="507"/>
        <v>Spanien</v>
      </c>
      <c r="LK37" s="606">
        <f t="shared" si="508"/>
        <v>9</v>
      </c>
      <c r="LL37" s="646" t="str">
        <f t="shared" si="509"/>
        <v>Schweiz</v>
      </c>
      <c r="LM37" s="643"/>
      <c r="LN37" s="643"/>
      <c r="LO37" s="634">
        <f>COUNTIF(LI$39:LI$40,LK40)+COUNTIF(LK$39:LK$40,LK40)</f>
        <v>0</v>
      </c>
      <c r="LP37" s="606" t="str">
        <f t="shared" si="510"/>
        <v/>
      </c>
      <c r="LQ37" s="606" t="str">
        <f>IF((LP37&lt;&gt;""),IF(OR($F37&lt;&gt;$G37,PrSettings!$M$4="●"),(($F37-$G37)=(LM37-LN37))*1,0),"")</f>
        <v/>
      </c>
      <c r="LR37" s="606" t="str">
        <f t="shared" si="511"/>
        <v/>
      </c>
      <c r="LS37" s="606" t="str">
        <f>IF(LP37&lt;&gt;"",IF(ABS($F37-$G37)&gt;=PrSettings!$M$7,(ABS($F37-$G37-LM37+LN37)&lt;=1)*1,IF(AND(LP37,$F37=$G37,$F37&gt;=PrSettings!$M$6),(ABS(LM37-$F37)&lt;=1)*1,IF(AND(LP37,$F37+$G37&gt;=PrSettings!$M$8),(ABS(LM37-$F37)+ABS(LN37-$G37)&lt;=1)*1,""))),"")</f>
        <v/>
      </c>
      <c r="LT37" s="654">
        <f t="shared" si="512"/>
        <v>2</v>
      </c>
      <c r="LV37" s="605">
        <f t="shared" si="513"/>
        <v>5</v>
      </c>
      <c r="LW37" s="646" t="str">
        <f t="shared" si="514"/>
        <v>Spanien</v>
      </c>
      <c r="LX37" s="606">
        <f t="shared" si="515"/>
        <v>9</v>
      </c>
      <c r="LY37" s="646" t="str">
        <f t="shared" si="516"/>
        <v>Schweiz</v>
      </c>
      <c r="LZ37" s="643"/>
      <c r="MA37" s="643"/>
      <c r="MB37" s="634">
        <f>COUNTIF(LV$39:LV$40,LX40)+COUNTIF(LX$39:LX$40,LX40)</f>
        <v>0</v>
      </c>
      <c r="MC37" s="606" t="str">
        <f t="shared" si="517"/>
        <v/>
      </c>
      <c r="MD37" s="606" t="str">
        <f>IF((MC37&lt;&gt;""),IF(OR($F37&lt;&gt;$G37,PrSettings!$M$4="●"),(($F37-$G37)=(LZ37-MA37))*1,0),"")</f>
        <v/>
      </c>
      <c r="ME37" s="606" t="str">
        <f t="shared" si="518"/>
        <v/>
      </c>
      <c r="MF37" s="606" t="str">
        <f>IF(MC37&lt;&gt;"",IF(ABS($F37-$G37)&gt;=PrSettings!$M$7,(ABS($F37-$G37-LZ37+MA37)&lt;=1)*1,IF(AND(MC37,$F37=$G37,$F37&gt;=PrSettings!$M$6),(ABS(LZ37-$F37)&lt;=1)*1,IF(AND(MC37,$F37+$G37&gt;=PrSettings!$M$8),(ABS(LZ37-$F37)+ABS(MA37-$G37)&lt;=1)*1,""))),"")</f>
        <v/>
      </c>
      <c r="MG37" s="654">
        <f t="shared" si="519"/>
        <v>2</v>
      </c>
    </row>
    <row r="38" spans="2:345" ht="24" customHeight="1" x14ac:dyDescent="0.25">
      <c r="B38" s="602" t="str">
        <f>Sprache!$E$187</f>
        <v>Halbfinale</v>
      </c>
      <c r="C38" s="647"/>
      <c r="D38" s="603"/>
      <c r="E38" s="647"/>
      <c r="F38" s="655"/>
      <c r="G38" s="656"/>
      <c r="I38" s="602" t="str">
        <f>$B38</f>
        <v>Halbfinale</v>
      </c>
      <c r="J38" s="647"/>
      <c r="K38" s="603"/>
      <c r="L38" s="647"/>
      <c r="M38" s="608"/>
      <c r="N38" s="608"/>
      <c r="O38" s="608"/>
      <c r="P38" s="608"/>
      <c r="Q38" s="608"/>
      <c r="R38" s="608"/>
      <c r="S38" s="608"/>
      <c r="T38" s="609"/>
      <c r="V38" s="602" t="str">
        <f>$B38</f>
        <v>Halbfinale</v>
      </c>
      <c r="W38" s="647"/>
      <c r="X38" s="603"/>
      <c r="Y38" s="647"/>
      <c r="Z38" s="608"/>
      <c r="AA38" s="608"/>
      <c r="AB38" s="608"/>
      <c r="AC38" s="608"/>
      <c r="AD38" s="608"/>
      <c r="AE38" s="608"/>
      <c r="AF38" s="608"/>
      <c r="AG38" s="609"/>
      <c r="AI38" s="602" t="str">
        <f>$B38</f>
        <v>Halbfinale</v>
      </c>
      <c r="AJ38" s="647"/>
      <c r="AK38" s="603"/>
      <c r="AL38" s="647"/>
      <c r="AM38" s="608"/>
      <c r="AN38" s="608"/>
      <c r="AO38" s="608"/>
      <c r="AP38" s="608"/>
      <c r="AQ38" s="608"/>
      <c r="AR38" s="608"/>
      <c r="AS38" s="608"/>
      <c r="AT38" s="609"/>
      <c r="AV38" s="602" t="str">
        <f>$B38</f>
        <v>Halbfinale</v>
      </c>
      <c r="AW38" s="647"/>
      <c r="AX38" s="603"/>
      <c r="AY38" s="647"/>
      <c r="AZ38" s="608"/>
      <c r="BA38" s="608"/>
      <c r="BB38" s="608"/>
      <c r="BC38" s="608"/>
      <c r="BD38" s="608"/>
      <c r="BE38" s="608"/>
      <c r="BF38" s="608"/>
      <c r="BG38" s="609"/>
      <c r="BI38" s="602" t="str">
        <f>$B38</f>
        <v>Halbfinale</v>
      </c>
      <c r="BJ38" s="647"/>
      <c r="BK38" s="603"/>
      <c r="BL38" s="647"/>
      <c r="BM38" s="608"/>
      <c r="BN38" s="608"/>
      <c r="BO38" s="608"/>
      <c r="BP38" s="608"/>
      <c r="BQ38" s="608"/>
      <c r="BR38" s="608"/>
      <c r="BS38" s="608"/>
      <c r="BT38" s="609"/>
      <c r="BV38" s="602" t="str">
        <f>$B38</f>
        <v>Halbfinale</v>
      </c>
      <c r="BW38" s="647"/>
      <c r="BX38" s="603"/>
      <c r="BY38" s="647"/>
      <c r="BZ38" s="608"/>
      <c r="CA38" s="608"/>
      <c r="CB38" s="608"/>
      <c r="CC38" s="608"/>
      <c r="CD38" s="608"/>
      <c r="CE38" s="608"/>
      <c r="CF38" s="608"/>
      <c r="CG38" s="609"/>
      <c r="CI38" s="602" t="str">
        <f>$B38</f>
        <v>Halbfinale</v>
      </c>
      <c r="CJ38" s="647"/>
      <c r="CK38" s="603"/>
      <c r="CL38" s="647"/>
      <c r="CM38" s="608"/>
      <c r="CN38" s="608"/>
      <c r="CO38" s="608"/>
      <c r="CP38" s="608"/>
      <c r="CQ38" s="608"/>
      <c r="CR38" s="608"/>
      <c r="CS38" s="608"/>
      <c r="CT38" s="609"/>
      <c r="CV38" s="602" t="str">
        <f>$B38</f>
        <v>Halbfinale</v>
      </c>
      <c r="CW38" s="647"/>
      <c r="CX38" s="603"/>
      <c r="CY38" s="647"/>
      <c r="CZ38" s="608"/>
      <c r="DA38" s="608"/>
      <c r="DB38" s="608"/>
      <c r="DC38" s="608"/>
      <c r="DD38" s="608"/>
      <c r="DE38" s="608"/>
      <c r="DF38" s="608"/>
      <c r="DG38" s="609"/>
      <c r="DI38" s="602" t="str">
        <f>$B38</f>
        <v>Halbfinale</v>
      </c>
      <c r="DJ38" s="647"/>
      <c r="DK38" s="603"/>
      <c r="DL38" s="647"/>
      <c r="DM38" s="608"/>
      <c r="DN38" s="608"/>
      <c r="DO38" s="608"/>
      <c r="DP38" s="608"/>
      <c r="DQ38" s="608"/>
      <c r="DR38" s="608"/>
      <c r="DS38" s="608"/>
      <c r="DT38" s="609"/>
      <c r="DV38" s="602" t="str">
        <f>$B38</f>
        <v>Halbfinale</v>
      </c>
      <c r="DW38" s="647"/>
      <c r="DX38" s="603"/>
      <c r="DY38" s="647"/>
      <c r="DZ38" s="608"/>
      <c r="EA38" s="608"/>
      <c r="EB38" s="608"/>
      <c r="EC38" s="608"/>
      <c r="ED38" s="608"/>
      <c r="EE38" s="608"/>
      <c r="EF38" s="608"/>
      <c r="EG38" s="609"/>
      <c r="EI38" s="602" t="str">
        <f>$B38</f>
        <v>Halbfinale</v>
      </c>
      <c r="EJ38" s="647"/>
      <c r="EK38" s="603"/>
      <c r="EL38" s="647"/>
      <c r="EM38" s="608"/>
      <c r="EN38" s="608"/>
      <c r="EO38" s="608"/>
      <c r="EP38" s="608"/>
      <c r="EQ38" s="608"/>
      <c r="ER38" s="608"/>
      <c r="ES38" s="608"/>
      <c r="ET38" s="609"/>
      <c r="EV38" s="602" t="str">
        <f>$B38</f>
        <v>Halbfinale</v>
      </c>
      <c r="EW38" s="647"/>
      <c r="EX38" s="603"/>
      <c r="EY38" s="647"/>
      <c r="EZ38" s="608"/>
      <c r="FA38" s="608"/>
      <c r="FB38" s="608"/>
      <c r="FC38" s="608"/>
      <c r="FD38" s="608"/>
      <c r="FE38" s="608"/>
      <c r="FF38" s="608"/>
      <c r="FG38" s="609"/>
      <c r="FI38" s="602" t="str">
        <f>$B38</f>
        <v>Halbfinale</v>
      </c>
      <c r="FJ38" s="647"/>
      <c r="FK38" s="603"/>
      <c r="FL38" s="647"/>
      <c r="FM38" s="608"/>
      <c r="FN38" s="608"/>
      <c r="FO38" s="608"/>
      <c r="FP38" s="608"/>
      <c r="FQ38" s="608"/>
      <c r="FR38" s="608"/>
      <c r="FS38" s="608"/>
      <c r="FT38" s="609"/>
      <c r="FV38" s="602" t="str">
        <f>$B38</f>
        <v>Halbfinale</v>
      </c>
      <c r="FW38" s="647"/>
      <c r="FX38" s="603"/>
      <c r="FY38" s="647"/>
      <c r="FZ38" s="608"/>
      <c r="GA38" s="608"/>
      <c r="GB38" s="608"/>
      <c r="GC38" s="608"/>
      <c r="GD38" s="608"/>
      <c r="GE38" s="608"/>
      <c r="GF38" s="608"/>
      <c r="GG38" s="609"/>
      <c r="GI38" s="602" t="str">
        <f>$B38</f>
        <v>Halbfinale</v>
      </c>
      <c r="GJ38" s="647"/>
      <c r="GK38" s="603"/>
      <c r="GL38" s="647"/>
      <c r="GM38" s="608"/>
      <c r="GN38" s="608"/>
      <c r="GO38" s="608"/>
      <c r="GP38" s="608"/>
      <c r="GQ38" s="608"/>
      <c r="GR38" s="608"/>
      <c r="GS38" s="608"/>
      <c r="GT38" s="609"/>
      <c r="GV38" s="602" t="str">
        <f>$B38</f>
        <v>Halbfinale</v>
      </c>
      <c r="GW38" s="647"/>
      <c r="GX38" s="603"/>
      <c r="GY38" s="647"/>
      <c r="GZ38" s="608"/>
      <c r="HA38" s="608"/>
      <c r="HB38" s="608"/>
      <c r="HC38" s="608"/>
      <c r="HD38" s="608"/>
      <c r="HE38" s="608"/>
      <c r="HF38" s="608"/>
      <c r="HG38" s="609"/>
      <c r="HI38" s="602" t="str">
        <f>$B38</f>
        <v>Halbfinale</v>
      </c>
      <c r="HJ38" s="647"/>
      <c r="HK38" s="603"/>
      <c r="HL38" s="647"/>
      <c r="HM38" s="608"/>
      <c r="HN38" s="608"/>
      <c r="HO38" s="608"/>
      <c r="HP38" s="608"/>
      <c r="HQ38" s="608"/>
      <c r="HR38" s="608"/>
      <c r="HS38" s="608"/>
      <c r="HT38" s="609"/>
      <c r="HV38" s="602" t="str">
        <f>$B38</f>
        <v>Halbfinale</v>
      </c>
      <c r="HW38" s="647"/>
      <c r="HX38" s="603"/>
      <c r="HY38" s="647"/>
      <c r="HZ38" s="608"/>
      <c r="IA38" s="608"/>
      <c r="IB38" s="608"/>
      <c r="IC38" s="608"/>
      <c r="ID38" s="608"/>
      <c r="IE38" s="608"/>
      <c r="IF38" s="608"/>
      <c r="IG38" s="609"/>
      <c r="II38" s="602" t="str">
        <f>$B38</f>
        <v>Halbfinale</v>
      </c>
      <c r="IJ38" s="647"/>
      <c r="IK38" s="603"/>
      <c r="IL38" s="647"/>
      <c r="IM38" s="608"/>
      <c r="IN38" s="608"/>
      <c r="IO38" s="608"/>
      <c r="IP38" s="608"/>
      <c r="IQ38" s="608"/>
      <c r="IR38" s="608"/>
      <c r="IS38" s="608"/>
      <c r="IT38" s="609"/>
      <c r="IV38" s="602" t="str">
        <f>$B38</f>
        <v>Halbfinale</v>
      </c>
      <c r="IW38" s="647"/>
      <c r="IX38" s="603"/>
      <c r="IY38" s="647"/>
      <c r="IZ38" s="608"/>
      <c r="JA38" s="608"/>
      <c r="JB38" s="608"/>
      <c r="JC38" s="608"/>
      <c r="JD38" s="608"/>
      <c r="JE38" s="608"/>
      <c r="JF38" s="608"/>
      <c r="JG38" s="609"/>
      <c r="JI38" s="602" t="str">
        <f>$B38</f>
        <v>Halbfinale</v>
      </c>
      <c r="JJ38" s="647"/>
      <c r="JK38" s="603"/>
      <c r="JL38" s="647"/>
      <c r="JM38" s="608"/>
      <c r="JN38" s="608"/>
      <c r="JO38" s="608"/>
      <c r="JP38" s="608"/>
      <c r="JQ38" s="608"/>
      <c r="JR38" s="608"/>
      <c r="JS38" s="608"/>
      <c r="JT38" s="609"/>
      <c r="JV38" s="602" t="str">
        <f>$B38</f>
        <v>Halbfinale</v>
      </c>
      <c r="JW38" s="647"/>
      <c r="JX38" s="603"/>
      <c r="JY38" s="647"/>
      <c r="JZ38" s="608"/>
      <c r="KA38" s="608"/>
      <c r="KB38" s="608"/>
      <c r="KC38" s="608"/>
      <c r="KD38" s="608"/>
      <c r="KE38" s="608"/>
      <c r="KF38" s="608"/>
      <c r="KG38" s="609"/>
      <c r="KI38" s="602" t="str">
        <f>$B38</f>
        <v>Halbfinale</v>
      </c>
      <c r="KJ38" s="647"/>
      <c r="KK38" s="603"/>
      <c r="KL38" s="647"/>
      <c r="KM38" s="608"/>
      <c r="KN38" s="608"/>
      <c r="KO38" s="608"/>
      <c r="KP38" s="608"/>
      <c r="KQ38" s="608"/>
      <c r="KR38" s="608"/>
      <c r="KS38" s="608"/>
      <c r="KT38" s="609"/>
      <c r="KV38" s="602" t="str">
        <f>$B38</f>
        <v>Halbfinale</v>
      </c>
      <c r="KW38" s="647"/>
      <c r="KX38" s="603"/>
      <c r="KY38" s="647"/>
      <c r="KZ38" s="608"/>
      <c r="LA38" s="608"/>
      <c r="LB38" s="608"/>
      <c r="LC38" s="608"/>
      <c r="LD38" s="608"/>
      <c r="LE38" s="608"/>
      <c r="LF38" s="608"/>
      <c r="LG38" s="609"/>
      <c r="LI38" s="602" t="str">
        <f>$B38</f>
        <v>Halbfinale</v>
      </c>
      <c r="LJ38" s="647"/>
      <c r="LK38" s="603"/>
      <c r="LL38" s="647"/>
      <c r="LM38" s="608"/>
      <c r="LN38" s="608"/>
      <c r="LO38" s="608"/>
      <c r="LP38" s="608"/>
      <c r="LQ38" s="608"/>
      <c r="LR38" s="608"/>
      <c r="LS38" s="608"/>
      <c r="LT38" s="609"/>
      <c r="LV38" s="602" t="str">
        <f>$B38</f>
        <v>Halbfinale</v>
      </c>
      <c r="LW38" s="647"/>
      <c r="LX38" s="603"/>
      <c r="LY38" s="647"/>
      <c r="LZ38" s="608"/>
      <c r="MA38" s="608"/>
      <c r="MB38" s="608"/>
      <c r="MC38" s="608"/>
      <c r="MD38" s="608"/>
      <c r="ME38" s="608"/>
      <c r="MF38" s="608"/>
      <c r="MG38" s="609"/>
    </row>
    <row r="39" spans="2:345" x14ac:dyDescent="0.25">
      <c r="B39" s="605">
        <f>IF(C39="","",INDEX(Groups!$C$7:$C$25,MATCH(C39,Groups!$D$7:$D$25,0)))</f>
        <v>3</v>
      </c>
      <c r="C39" s="646" t="str">
        <f>EURO!$C$64</f>
        <v>England</v>
      </c>
      <c r="D39" s="606">
        <f>IF(E39="","",INDEX(Groups!$C$7:$C$25,MATCH(E39,Groups!$D$7:$D$25,0)))</f>
        <v>2</v>
      </c>
      <c r="E39" s="646" t="str">
        <f>EURO!$E$64</f>
        <v>Italien</v>
      </c>
      <c r="F39" s="649">
        <f>IF(AND(EURO!$C$65&lt;&gt;"",EURO!$E$65&lt;&gt;""),EURO!$C$65+IF(AND(EURO!$C$67&lt;&gt;"",EURO!$E$67&lt;&gt;"",EURO!$C$65=EURO!$E$65),EURO!$C$67,0),"")</f>
        <v>2</v>
      </c>
      <c r="G39" s="650">
        <f>IF(AND(EURO!$C$65&lt;&gt;"",EURO!$E$65&lt;&gt;""),EURO!$E$65+IF(AND(EURO!$C$67&lt;&gt;"",EURO!$E$67&lt;&gt;"",EURO!$C$65=EURO!$E$65),EURO!$E$67,0),"")</f>
        <v>1</v>
      </c>
      <c r="I39" s="644"/>
      <c r="J39" s="646" t="str">
        <f>IF(I39="","",VLOOKUP(I39,Sprache!$D$5:$E$63,2,0))</f>
        <v/>
      </c>
      <c r="K39" s="643"/>
      <c r="L39" s="646" t="str">
        <f>IF(K39="","",VLOOKUP(K39,Sprache!$D$5:$E$63,2,0))</f>
        <v/>
      </c>
      <c r="M39" s="643"/>
      <c r="N39" s="643"/>
      <c r="O39" s="628">
        <f>COUNTIF(I$39:I$40,I39)+COUNTIF(K$39:K$40,I39)</f>
        <v>0</v>
      </c>
      <c r="P39" s="606" t="str">
        <f>IF((M39&lt;&gt;"")*(N39&lt;&gt;"")*((IFERROR(VLOOKUP(I39,$B$39:$F$40,5,0),"")&lt;&gt;"")+(IFERROR(VLOOKUP(I39,$D$39:$G$40,4,0),"")&lt;&gt;""))*((IFERROR(VLOOKUP(K39,$B$39:$F$40,5,0),"")&lt;&gt;"")+(IFERROR(VLOOKUP(K39,$D$39:$G$40,4,0),"")&lt;&gt;"")),IF((T39&lt;&gt;2)+($B$39&amp;$D$39&lt;&gt;I39&amp;K39)*($B$40&amp;$D$40&lt;&gt;I39&amp;K39)*($D$39&amp;$B$39&lt;&gt;I39&amp;K39)*($D$40&amp;$B$40&lt;&gt;I39&amp;K39),"0",(J43+J45&gt;J47+J49)*(M39&gt;N39)+(J43+J45=J47+J49)*(M39=N39)+(J43+J45&lt;J47+J49)*(M39&lt;N39)),"")</f>
        <v/>
      </c>
      <c r="Q39" s="606" t="str">
        <f>IF((P39&lt;&gt;""),IF(OR(J43+J45&lt;&gt;J47+J49,PrSettings!$M$4="●"),((J43+J45-J47-J49)=(M39-N39))*(P39=1),0),"")</f>
        <v/>
      </c>
      <c r="R39" s="606" t="str">
        <f>IF((Q39&lt;&gt;""),IF(P39="0",0,(J43+J45=M39)*(J47+J49=N39)),"")</f>
        <v/>
      </c>
      <c r="S39" s="606" t="str">
        <f>IF(P39&lt;&gt;"",IF((T39&lt;&gt;2)+($B$39&amp;$D$39&lt;&gt;I39&amp;K39)*($B$40&amp;$D$40&lt;&gt;I39&amp;K39)*($D$39&amp;$B$39&lt;&gt;I39&amp;K39)*($D$40&amp;$B$40&lt;&gt;I39&amp;K39),0,IF(ABS(J43+J45-J47-J49)&gt;=PrSettings!$M$7,(ABS(J43+J45-J47-J49-M39+N39)&lt;=1)*1,IF(AND(P39,$F39=$G39,J43+J45&gt;=PrSettings!$M$6),(ABS(M39-J43-J45)&lt;=1)*1,IF(AND(P39,J43+J45+J47+J49&gt;=PrSettings!$M$8),(ABS(M39-J43-J45)+ABS(N39-J47-J49)&lt;=1)*1,"0")))),"")</f>
        <v/>
      </c>
      <c r="T39" s="607" t="str">
        <f>IF(($C$39&amp;$C$40&amp;$E$39&amp;$E$40&lt;&gt;"")*(I$39&amp;I$40&amp;K$39&amp;K$40&lt;&gt;"")*(I39&amp;K39&lt;&gt;""),IF(O39&lt;&gt;1,0,COUNTIF($B$39:$B$40,I39)+COUNTIF($D$39:$D$40,I39))+IF(O36&lt;&gt;1,0,COUNTIF($B$39:$B$40,K39)+COUNTIF($D$39:$D$40,K39)),"")</f>
        <v/>
      </c>
      <c r="V39" s="644"/>
      <c r="W39" s="646" t="str">
        <f>IF(V39="","",VLOOKUP(V39,Sprache!$D$5:$E$63,2,0))</f>
        <v/>
      </c>
      <c r="X39" s="643"/>
      <c r="Y39" s="646" t="str">
        <f>IF(X39="","",VLOOKUP(X39,Sprache!$D$5:$E$63,2,0))</f>
        <v/>
      </c>
      <c r="Z39" s="643"/>
      <c r="AA39" s="643"/>
      <c r="AB39" s="628">
        <f>COUNTIF(V$39:V$40,V39)+COUNTIF(X$39:X$40,V39)</f>
        <v>0</v>
      </c>
      <c r="AC39" s="606" t="str">
        <f>IF((Z39&lt;&gt;"")*(AA39&lt;&gt;"")*((IFERROR(VLOOKUP(V39,$B$39:$F$40,5,0),"")&lt;&gt;"")+(IFERROR(VLOOKUP(V39,$D$39:$G$40,4,0),"")&lt;&gt;""))*((IFERROR(VLOOKUP(X39,$B$39:$F$40,5,0),"")&lt;&gt;"")+(IFERROR(VLOOKUP(X39,$D$39:$G$40,4,0),"")&lt;&gt;"")),IF((AG39&lt;&gt;2)+($B$39&amp;$D$39&lt;&gt;V39&amp;X39)*($B$40&amp;$D$40&lt;&gt;V39&amp;X39)*($D$39&amp;$B$39&lt;&gt;V39&amp;X39)*($D$40&amp;$B$40&lt;&gt;V39&amp;X39),"0",(W43+W45&gt;W47+W49)*(Z39&gt;AA39)+(W43+W45=W47+W49)*(Z39=AA39)+(W43+W45&lt;W47+W49)*(Z39&lt;AA39)),"")</f>
        <v/>
      </c>
      <c r="AD39" s="606" t="str">
        <f>IF((AC39&lt;&gt;""),IF(OR(W43+W45&lt;&gt;W47+W49,PrSettings!$M$4="●"),((W43+W45-W47-W49)=(Z39-AA39))*(AC39=1),0),"")</f>
        <v/>
      </c>
      <c r="AE39" s="606" t="str">
        <f>IF((AD39&lt;&gt;""),IF(AC39="0",0,(W43+W45=Z39)*(W47+W49=AA39)),"")</f>
        <v/>
      </c>
      <c r="AF39" s="606" t="str">
        <f>IF(AC39&lt;&gt;"",IF((AG39&lt;&gt;2)+($B$39&amp;$D$39&lt;&gt;V39&amp;X39)*($B$40&amp;$D$40&lt;&gt;V39&amp;X39)*($D$39&amp;$B$39&lt;&gt;V39&amp;X39)*($D$40&amp;$B$40&lt;&gt;V39&amp;X39),0,IF(ABS(W43+W45-W47-W49)&gt;=PrSettings!$M$7,(ABS(W43+W45-W47-W49-Z39+AA39)&lt;=1)*1,IF(AND(AC39,$F39=$G39,W43+W45&gt;=PrSettings!$M$6),(ABS(Z39-W43-W45)&lt;=1)*1,IF(AND(AC39,W43+W45+W47+W49&gt;=PrSettings!$M$8),(ABS(Z39-W43-W45)+ABS(AA39-W47-W49)&lt;=1)*1,"0")))),"")</f>
        <v/>
      </c>
      <c r="AG39" s="607" t="str">
        <f>IF(($C$39&amp;$C$40&amp;$E$39&amp;$E$40&lt;&gt;"")*(V$39&amp;V$40&amp;X$39&amp;X$40&lt;&gt;"")*(V39&amp;X39&lt;&gt;""),IF(AB39&lt;&gt;1,0,COUNTIF($B$39:$B$40,V39)+COUNTIF($D$39:$D$40,V39))+IF(AB36&lt;&gt;1,0,COUNTIF($B$39:$B$40,X39)+COUNTIF($D$39:$D$40,X39)),"")</f>
        <v/>
      </c>
      <c r="AI39" s="644"/>
      <c r="AJ39" s="646" t="str">
        <f>IF(AI39="","",VLOOKUP(AI39,Sprache!$D$5:$E$63,2,0))</f>
        <v/>
      </c>
      <c r="AK39" s="643"/>
      <c r="AL39" s="646" t="str">
        <f>IF(AK39="","",VLOOKUP(AK39,Sprache!$D$5:$E$63,2,0))</f>
        <v/>
      </c>
      <c r="AM39" s="643"/>
      <c r="AN39" s="643"/>
      <c r="AO39" s="628">
        <f>COUNTIF(AI$39:AI$40,AI39)+COUNTIF(AK$39:AK$40,AI39)</f>
        <v>0</v>
      </c>
      <c r="AP39" s="606" t="str">
        <f>IF((AM39&lt;&gt;"")*(AN39&lt;&gt;"")*((IFERROR(VLOOKUP(AI39,$B$39:$F$40,5,0),"")&lt;&gt;"")+(IFERROR(VLOOKUP(AI39,$D$39:$G$40,4,0),"")&lt;&gt;""))*((IFERROR(VLOOKUP(AK39,$B$39:$F$40,5,0),"")&lt;&gt;"")+(IFERROR(VLOOKUP(AK39,$D$39:$G$40,4,0),"")&lt;&gt;"")),IF((AT39&lt;&gt;2)+($B$39&amp;$D$39&lt;&gt;AI39&amp;AK39)*($B$40&amp;$D$40&lt;&gt;AI39&amp;AK39)*($D$39&amp;$B$39&lt;&gt;AI39&amp;AK39)*($D$40&amp;$B$40&lt;&gt;AI39&amp;AK39),"0",(AJ43+AJ45&gt;AJ47+AJ49)*(AM39&gt;AN39)+(AJ43+AJ45=AJ47+AJ49)*(AM39=AN39)+(AJ43+AJ45&lt;AJ47+AJ49)*(AM39&lt;AN39)),"")</f>
        <v/>
      </c>
      <c r="AQ39" s="606" t="str">
        <f>IF((AP39&lt;&gt;""),IF(OR(AJ43+AJ45&lt;&gt;AJ47+AJ49,PrSettings!$M$4="●"),((AJ43+AJ45-AJ47-AJ49)=(AM39-AN39))*(AP39=1),0),"")</f>
        <v/>
      </c>
      <c r="AR39" s="606" t="str">
        <f>IF((AQ39&lt;&gt;""),IF(AP39="0",0,(AJ43+AJ45=AM39)*(AJ47+AJ49=AN39)),"")</f>
        <v/>
      </c>
      <c r="AS39" s="606" t="str">
        <f>IF(AP39&lt;&gt;"",IF((AT39&lt;&gt;2)+($B$39&amp;$D$39&lt;&gt;AI39&amp;AK39)*($B$40&amp;$D$40&lt;&gt;AI39&amp;AK39)*($D$39&amp;$B$39&lt;&gt;AI39&amp;AK39)*($D$40&amp;$B$40&lt;&gt;AI39&amp;AK39),0,IF(ABS(AJ43+AJ45-AJ47-AJ49)&gt;=PrSettings!$M$7,(ABS(AJ43+AJ45-AJ47-AJ49-AM39+AN39)&lt;=1)*1,IF(AND(AP39,$F39=$G39,AJ43+AJ45&gt;=PrSettings!$M$6),(ABS(AM39-AJ43-AJ45)&lt;=1)*1,IF(AND(AP39,AJ43+AJ45+AJ47+AJ49&gt;=PrSettings!$M$8),(ABS(AM39-AJ43-AJ45)+ABS(AN39-AJ47-AJ49)&lt;=1)*1,"0")))),"")</f>
        <v/>
      </c>
      <c r="AT39" s="607" t="str">
        <f>IF(($C$39&amp;$C$40&amp;$E$39&amp;$E$40&lt;&gt;"")*(AI$39&amp;AI$40&amp;AK$39&amp;AK$40&lt;&gt;"")*(AI39&amp;AK39&lt;&gt;""),IF(AO39&lt;&gt;1,0,COUNTIF($B$39:$B$40,AI39)+COUNTIF($D$39:$D$40,AI39))+IF(AO36&lt;&gt;1,0,COUNTIF($B$39:$B$40,AK39)+COUNTIF($D$39:$D$40,AK39)),"")</f>
        <v/>
      </c>
      <c r="AV39" s="644"/>
      <c r="AW39" s="646" t="str">
        <f>IF(AV39="","",VLOOKUP(AV39,Sprache!$D$5:$E$63,2,0))</f>
        <v/>
      </c>
      <c r="AX39" s="643"/>
      <c r="AY39" s="646" t="str">
        <f>IF(AX39="","",VLOOKUP(AX39,Sprache!$D$5:$E$63,2,0))</f>
        <v/>
      </c>
      <c r="AZ39" s="643"/>
      <c r="BA39" s="643"/>
      <c r="BB39" s="628">
        <f>COUNTIF(AV$39:AV$40,AV39)+COUNTIF(AX$39:AX$40,AV39)</f>
        <v>0</v>
      </c>
      <c r="BC39" s="606" t="str">
        <f>IF((AZ39&lt;&gt;"")*(BA39&lt;&gt;"")*((IFERROR(VLOOKUP(AV39,$B$39:$F$40,5,0),"")&lt;&gt;"")+(IFERROR(VLOOKUP(AV39,$D$39:$G$40,4,0),"")&lt;&gt;""))*((IFERROR(VLOOKUP(AX39,$B$39:$F$40,5,0),"")&lt;&gt;"")+(IFERROR(VLOOKUP(AX39,$D$39:$G$40,4,0),"")&lt;&gt;"")),IF((BG39&lt;&gt;2)+($B$39&amp;$D$39&lt;&gt;AV39&amp;AX39)*($B$40&amp;$D$40&lt;&gt;AV39&amp;AX39)*($D$39&amp;$B$39&lt;&gt;AV39&amp;AX39)*($D$40&amp;$B$40&lt;&gt;AV39&amp;AX39),"0",(AW43+AW45&gt;AW47+AW49)*(AZ39&gt;BA39)+(AW43+AW45=AW47+AW49)*(AZ39=BA39)+(AW43+AW45&lt;AW47+AW49)*(AZ39&lt;BA39)),"")</f>
        <v/>
      </c>
      <c r="BD39" s="606" t="str">
        <f>IF((BC39&lt;&gt;""),IF(OR(AW43+AW45&lt;&gt;AW47+AW49,PrSettings!$M$4="●"),((AW43+AW45-AW47-AW49)=(AZ39-BA39))*(BC39=1),0),"")</f>
        <v/>
      </c>
      <c r="BE39" s="606" t="str">
        <f>IF((BD39&lt;&gt;""),IF(BC39="0",0,(AW43+AW45=AZ39)*(AW47+AW49=BA39)),"")</f>
        <v/>
      </c>
      <c r="BF39" s="606" t="str">
        <f>IF(BC39&lt;&gt;"",IF((BG39&lt;&gt;2)+($B$39&amp;$D$39&lt;&gt;AV39&amp;AX39)*($B$40&amp;$D$40&lt;&gt;AV39&amp;AX39)*($D$39&amp;$B$39&lt;&gt;AV39&amp;AX39)*($D$40&amp;$B$40&lt;&gt;AV39&amp;AX39),0,IF(ABS(AW43+AW45-AW47-AW49)&gt;=PrSettings!$M$7,(ABS(AW43+AW45-AW47-AW49-AZ39+BA39)&lt;=1)*1,IF(AND(BC39,$F39=$G39,AW43+AW45&gt;=PrSettings!$M$6),(ABS(AZ39-AW43-AW45)&lt;=1)*1,IF(AND(BC39,AW43+AW45+AW47+AW49&gt;=PrSettings!$M$8),(ABS(AZ39-AW43-AW45)+ABS(BA39-AW47-AW49)&lt;=1)*1,"0")))),"")</f>
        <v/>
      </c>
      <c r="BG39" s="607" t="str">
        <f>IF(($C$39&amp;$C$40&amp;$E$39&amp;$E$40&lt;&gt;"")*(AV$39&amp;AV$40&amp;AX$39&amp;AX$40&lt;&gt;"")*(AV39&amp;AX39&lt;&gt;""),IF(BB39&lt;&gt;1,0,COUNTIF($B$39:$B$40,AV39)+COUNTIF($D$39:$D$40,AV39))+IF(BB36&lt;&gt;1,0,COUNTIF($B$39:$B$40,AX39)+COUNTIF($D$39:$D$40,AX39)),"")</f>
        <v/>
      </c>
      <c r="BI39" s="644"/>
      <c r="BJ39" s="646" t="str">
        <f>IF(BI39="","",VLOOKUP(BI39,Sprache!$D$5:$E$63,2,0))</f>
        <v/>
      </c>
      <c r="BK39" s="643"/>
      <c r="BL39" s="646" t="str">
        <f>IF(BK39="","",VLOOKUP(BK39,Sprache!$D$5:$E$63,2,0))</f>
        <v/>
      </c>
      <c r="BM39" s="643"/>
      <c r="BN39" s="643"/>
      <c r="BO39" s="628">
        <f>COUNTIF(BI$39:BI$40,BI39)+COUNTIF(BK$39:BK$40,BI39)</f>
        <v>0</v>
      </c>
      <c r="BP39" s="606" t="str">
        <f>IF((BM39&lt;&gt;"")*(BN39&lt;&gt;"")*((IFERROR(VLOOKUP(BI39,$B$39:$F$40,5,0),"")&lt;&gt;"")+(IFERROR(VLOOKUP(BI39,$D$39:$G$40,4,0),"")&lt;&gt;""))*((IFERROR(VLOOKUP(BK39,$B$39:$F$40,5,0),"")&lt;&gt;"")+(IFERROR(VLOOKUP(BK39,$D$39:$G$40,4,0),"")&lt;&gt;"")),IF((BT39&lt;&gt;2)+($B$39&amp;$D$39&lt;&gt;BI39&amp;BK39)*($B$40&amp;$D$40&lt;&gt;BI39&amp;BK39)*($D$39&amp;$B$39&lt;&gt;BI39&amp;BK39)*($D$40&amp;$B$40&lt;&gt;BI39&amp;BK39),"0",(BJ43+BJ45&gt;BJ47+BJ49)*(BM39&gt;BN39)+(BJ43+BJ45=BJ47+BJ49)*(BM39=BN39)+(BJ43+BJ45&lt;BJ47+BJ49)*(BM39&lt;BN39)),"")</f>
        <v/>
      </c>
      <c r="BQ39" s="606" t="str">
        <f>IF((BP39&lt;&gt;""),IF(OR(BJ43+BJ45&lt;&gt;BJ47+BJ49,PrSettings!$M$4="●"),((BJ43+BJ45-BJ47-BJ49)=(BM39-BN39))*(BP39=1),0),"")</f>
        <v/>
      </c>
      <c r="BR39" s="606" t="str">
        <f>IF((BQ39&lt;&gt;""),IF(BP39="0",0,(BJ43+BJ45=BM39)*(BJ47+BJ49=BN39)),"")</f>
        <v/>
      </c>
      <c r="BS39" s="606" t="str">
        <f>IF(BP39&lt;&gt;"",IF((BT39&lt;&gt;2)+($B$39&amp;$D$39&lt;&gt;BI39&amp;BK39)*($B$40&amp;$D$40&lt;&gt;BI39&amp;BK39)*($D$39&amp;$B$39&lt;&gt;BI39&amp;BK39)*($D$40&amp;$B$40&lt;&gt;BI39&amp;BK39),0,IF(ABS(BJ43+BJ45-BJ47-BJ49)&gt;=PrSettings!$M$7,(ABS(BJ43+BJ45-BJ47-BJ49-BM39+BN39)&lt;=1)*1,IF(AND(BP39,$F39=$G39,BJ43+BJ45&gt;=PrSettings!$M$6),(ABS(BM39-BJ43-BJ45)&lt;=1)*1,IF(AND(BP39,BJ43+BJ45+BJ47+BJ49&gt;=PrSettings!$M$8),(ABS(BM39-BJ43-BJ45)+ABS(BN39-BJ47-BJ49)&lt;=1)*1,"0")))),"")</f>
        <v/>
      </c>
      <c r="BT39" s="607" t="str">
        <f>IF(($C$39&amp;$C$40&amp;$E$39&amp;$E$40&lt;&gt;"")*(BI$39&amp;BI$40&amp;BK$39&amp;BK$40&lt;&gt;"")*(BI39&amp;BK39&lt;&gt;""),IF(BO39&lt;&gt;1,0,COUNTIF($B$39:$B$40,BI39)+COUNTIF($D$39:$D$40,BI39))+IF(BO36&lt;&gt;1,0,COUNTIF($B$39:$B$40,BK39)+COUNTIF($D$39:$D$40,BK39)),"")</f>
        <v/>
      </c>
      <c r="BV39" s="644"/>
      <c r="BW39" s="646" t="str">
        <f>IF(BV39="","",VLOOKUP(BV39,Sprache!$D$5:$E$63,2,0))</f>
        <v/>
      </c>
      <c r="BX39" s="643"/>
      <c r="BY39" s="646" t="str">
        <f>IF(BX39="","",VLOOKUP(BX39,Sprache!$D$5:$E$63,2,0))</f>
        <v/>
      </c>
      <c r="BZ39" s="643"/>
      <c r="CA39" s="643"/>
      <c r="CB39" s="628">
        <f>COUNTIF(BV$39:BV$40,BV39)+COUNTIF(BX$39:BX$40,BV39)</f>
        <v>0</v>
      </c>
      <c r="CC39" s="606" t="str">
        <f>IF((BZ39&lt;&gt;"")*(CA39&lt;&gt;"")*((IFERROR(VLOOKUP(BV39,$B$39:$F$40,5,0),"")&lt;&gt;"")+(IFERROR(VLOOKUP(BV39,$D$39:$G$40,4,0),"")&lt;&gt;""))*((IFERROR(VLOOKUP(BX39,$B$39:$F$40,5,0),"")&lt;&gt;"")+(IFERROR(VLOOKUP(BX39,$D$39:$G$40,4,0),"")&lt;&gt;"")),IF((CG39&lt;&gt;2)+($B$39&amp;$D$39&lt;&gt;BV39&amp;BX39)*($B$40&amp;$D$40&lt;&gt;BV39&amp;BX39)*($D$39&amp;$B$39&lt;&gt;BV39&amp;BX39)*($D$40&amp;$B$40&lt;&gt;BV39&amp;BX39),"0",(BW43+BW45&gt;BW47+BW49)*(BZ39&gt;CA39)+(BW43+BW45=BW47+BW49)*(BZ39=CA39)+(BW43+BW45&lt;BW47+BW49)*(BZ39&lt;CA39)),"")</f>
        <v/>
      </c>
      <c r="CD39" s="606" t="str">
        <f>IF((CC39&lt;&gt;""),IF(OR(BW43+BW45&lt;&gt;BW47+BW49,PrSettings!$M$4="●"),((BW43+BW45-BW47-BW49)=(BZ39-CA39))*(CC39=1),0),"")</f>
        <v/>
      </c>
      <c r="CE39" s="606" t="str">
        <f>IF((CD39&lt;&gt;""),IF(CC39="0",0,(BW43+BW45=BZ39)*(BW47+BW49=CA39)),"")</f>
        <v/>
      </c>
      <c r="CF39" s="606" t="str">
        <f>IF(CC39&lt;&gt;"",IF((CG39&lt;&gt;2)+($B$39&amp;$D$39&lt;&gt;BV39&amp;BX39)*($B$40&amp;$D$40&lt;&gt;BV39&amp;BX39)*($D$39&amp;$B$39&lt;&gt;BV39&amp;BX39)*($D$40&amp;$B$40&lt;&gt;BV39&amp;BX39),0,IF(ABS(BW43+BW45-BW47-BW49)&gt;=PrSettings!$M$7,(ABS(BW43+BW45-BW47-BW49-BZ39+CA39)&lt;=1)*1,IF(AND(CC39,$F39=$G39,BW43+BW45&gt;=PrSettings!$M$6),(ABS(BZ39-BW43-BW45)&lt;=1)*1,IF(AND(CC39,BW43+BW45+BW47+BW49&gt;=PrSettings!$M$8),(ABS(BZ39-BW43-BW45)+ABS(CA39-BW47-BW49)&lt;=1)*1,"0")))),"")</f>
        <v/>
      </c>
      <c r="CG39" s="607" t="str">
        <f>IF(($C$39&amp;$C$40&amp;$E$39&amp;$E$40&lt;&gt;"")*(BV$39&amp;BV$40&amp;BX$39&amp;BX$40&lt;&gt;"")*(BV39&amp;BX39&lt;&gt;""),IF(CB39&lt;&gt;1,0,COUNTIF($B$39:$B$40,BV39)+COUNTIF($D$39:$D$40,BV39))+IF(CB36&lt;&gt;1,0,COUNTIF($B$39:$B$40,BX39)+COUNTIF($D$39:$D$40,BX39)),"")</f>
        <v/>
      </c>
      <c r="CI39" s="644"/>
      <c r="CJ39" s="646" t="str">
        <f>IF(CI39="","",VLOOKUP(CI39,Sprache!$D$5:$E$63,2,0))</f>
        <v/>
      </c>
      <c r="CK39" s="643"/>
      <c r="CL39" s="646" t="str">
        <f>IF(CK39="","",VLOOKUP(CK39,Sprache!$D$5:$E$63,2,0))</f>
        <v/>
      </c>
      <c r="CM39" s="643"/>
      <c r="CN39" s="643"/>
      <c r="CO39" s="628">
        <f>COUNTIF(CI$39:CI$40,CI39)+COUNTIF(CK$39:CK$40,CI39)</f>
        <v>0</v>
      </c>
      <c r="CP39" s="606" t="str">
        <f>IF((CM39&lt;&gt;"")*(CN39&lt;&gt;"")*((IFERROR(VLOOKUP(CI39,$B$39:$F$40,5,0),"")&lt;&gt;"")+(IFERROR(VLOOKUP(CI39,$D$39:$G$40,4,0),"")&lt;&gt;""))*((IFERROR(VLOOKUP(CK39,$B$39:$F$40,5,0),"")&lt;&gt;"")+(IFERROR(VLOOKUP(CK39,$D$39:$G$40,4,0),"")&lt;&gt;"")),IF((CT39&lt;&gt;2)+($B$39&amp;$D$39&lt;&gt;CI39&amp;CK39)*($B$40&amp;$D$40&lt;&gt;CI39&amp;CK39)*($D$39&amp;$B$39&lt;&gt;CI39&amp;CK39)*($D$40&amp;$B$40&lt;&gt;CI39&amp;CK39),"0",(CJ43+CJ45&gt;CJ47+CJ49)*(CM39&gt;CN39)+(CJ43+CJ45=CJ47+CJ49)*(CM39=CN39)+(CJ43+CJ45&lt;CJ47+CJ49)*(CM39&lt;CN39)),"")</f>
        <v/>
      </c>
      <c r="CQ39" s="606" t="str">
        <f>IF((CP39&lt;&gt;""),IF(OR(CJ43+CJ45&lt;&gt;CJ47+CJ49,PrSettings!$M$4="●"),((CJ43+CJ45-CJ47-CJ49)=(CM39-CN39))*(CP39=1),0),"")</f>
        <v/>
      </c>
      <c r="CR39" s="606" t="str">
        <f>IF((CQ39&lt;&gt;""),IF(CP39="0",0,(CJ43+CJ45=CM39)*(CJ47+CJ49=CN39)),"")</f>
        <v/>
      </c>
      <c r="CS39" s="606" t="str">
        <f>IF(CP39&lt;&gt;"",IF((CT39&lt;&gt;2)+($B$39&amp;$D$39&lt;&gt;CI39&amp;CK39)*($B$40&amp;$D$40&lt;&gt;CI39&amp;CK39)*($D$39&amp;$B$39&lt;&gt;CI39&amp;CK39)*($D$40&amp;$B$40&lt;&gt;CI39&amp;CK39),0,IF(ABS(CJ43+CJ45-CJ47-CJ49)&gt;=PrSettings!$M$7,(ABS(CJ43+CJ45-CJ47-CJ49-CM39+CN39)&lt;=1)*1,IF(AND(CP39,$F39=$G39,CJ43+CJ45&gt;=PrSettings!$M$6),(ABS(CM39-CJ43-CJ45)&lt;=1)*1,IF(AND(CP39,CJ43+CJ45+CJ47+CJ49&gt;=PrSettings!$M$8),(ABS(CM39-CJ43-CJ45)+ABS(CN39-CJ47-CJ49)&lt;=1)*1,"0")))),"")</f>
        <v/>
      </c>
      <c r="CT39" s="607" t="str">
        <f>IF(($C$39&amp;$C$40&amp;$E$39&amp;$E$40&lt;&gt;"")*(CI$39&amp;CI$40&amp;CK$39&amp;CK$40&lt;&gt;"")*(CI39&amp;CK39&lt;&gt;""),IF(CO39&lt;&gt;1,0,COUNTIF($B$39:$B$40,CI39)+COUNTIF($D$39:$D$40,CI39))+IF(CO36&lt;&gt;1,0,COUNTIF($B$39:$B$40,CK39)+COUNTIF($D$39:$D$40,CK39)),"")</f>
        <v/>
      </c>
      <c r="CV39" s="644"/>
      <c r="CW39" s="646" t="str">
        <f>IF(CV39="","",VLOOKUP(CV39,Sprache!$D$5:$E$63,2,0))</f>
        <v/>
      </c>
      <c r="CX39" s="643"/>
      <c r="CY39" s="646" t="str">
        <f>IF(CX39="","",VLOOKUP(CX39,Sprache!$D$5:$E$63,2,0))</f>
        <v/>
      </c>
      <c r="CZ39" s="643"/>
      <c r="DA39" s="643"/>
      <c r="DB39" s="628">
        <f>COUNTIF(CV$39:CV$40,CV39)+COUNTIF(CX$39:CX$40,CV39)</f>
        <v>0</v>
      </c>
      <c r="DC39" s="606" t="str">
        <f>IF((CZ39&lt;&gt;"")*(DA39&lt;&gt;"")*((IFERROR(VLOOKUP(CV39,$B$39:$F$40,5,0),"")&lt;&gt;"")+(IFERROR(VLOOKUP(CV39,$D$39:$G$40,4,0),"")&lt;&gt;""))*((IFERROR(VLOOKUP(CX39,$B$39:$F$40,5,0),"")&lt;&gt;"")+(IFERROR(VLOOKUP(CX39,$D$39:$G$40,4,0),"")&lt;&gt;"")),IF((DG39&lt;&gt;2)+($B$39&amp;$D$39&lt;&gt;CV39&amp;CX39)*($B$40&amp;$D$40&lt;&gt;CV39&amp;CX39)*($D$39&amp;$B$39&lt;&gt;CV39&amp;CX39)*($D$40&amp;$B$40&lt;&gt;CV39&amp;CX39),"0",(CW43+CW45&gt;CW47+CW49)*(CZ39&gt;DA39)+(CW43+CW45=CW47+CW49)*(CZ39=DA39)+(CW43+CW45&lt;CW47+CW49)*(CZ39&lt;DA39)),"")</f>
        <v/>
      </c>
      <c r="DD39" s="606" t="str">
        <f>IF((DC39&lt;&gt;""),IF(OR(CW43+CW45&lt;&gt;CW47+CW49,PrSettings!$M$4="●"),((CW43+CW45-CW47-CW49)=(CZ39-DA39))*(DC39=1),0),"")</f>
        <v/>
      </c>
      <c r="DE39" s="606" t="str">
        <f>IF((DD39&lt;&gt;""),IF(DC39="0",0,(CW43+CW45=CZ39)*(CW47+CW49=DA39)),"")</f>
        <v/>
      </c>
      <c r="DF39" s="606" t="str">
        <f>IF(DC39&lt;&gt;"",IF((DG39&lt;&gt;2)+($B$39&amp;$D$39&lt;&gt;CV39&amp;CX39)*($B$40&amp;$D$40&lt;&gt;CV39&amp;CX39)*($D$39&amp;$B$39&lt;&gt;CV39&amp;CX39)*($D$40&amp;$B$40&lt;&gt;CV39&amp;CX39),0,IF(ABS(CW43+CW45-CW47-CW49)&gt;=PrSettings!$M$7,(ABS(CW43+CW45-CW47-CW49-CZ39+DA39)&lt;=1)*1,IF(AND(DC39,$F39=$G39,CW43+CW45&gt;=PrSettings!$M$6),(ABS(CZ39-CW43-CW45)&lt;=1)*1,IF(AND(DC39,CW43+CW45+CW47+CW49&gt;=PrSettings!$M$8),(ABS(CZ39-CW43-CW45)+ABS(DA39-CW47-CW49)&lt;=1)*1,"0")))),"")</f>
        <v/>
      </c>
      <c r="DG39" s="607" t="str">
        <f>IF(($C$39&amp;$C$40&amp;$E$39&amp;$E$40&lt;&gt;"")*(CV$39&amp;CV$40&amp;CX$39&amp;CX$40&lt;&gt;"")*(CV39&amp;CX39&lt;&gt;""),IF(DB39&lt;&gt;1,0,COUNTIF($B$39:$B$40,CV39)+COUNTIF($D$39:$D$40,CV39))+IF(DB36&lt;&gt;1,0,COUNTIF($B$39:$B$40,CX39)+COUNTIF($D$39:$D$40,CX39)),"")</f>
        <v/>
      </c>
      <c r="DI39" s="644"/>
      <c r="DJ39" s="646" t="str">
        <f>IF(DI39="","",VLOOKUP(DI39,Sprache!$D$5:$E$63,2,0))</f>
        <v/>
      </c>
      <c r="DK39" s="643"/>
      <c r="DL39" s="646" t="str">
        <f>IF(DK39="","",VLOOKUP(DK39,Sprache!$D$5:$E$63,2,0))</f>
        <v/>
      </c>
      <c r="DM39" s="643"/>
      <c r="DN39" s="643"/>
      <c r="DO39" s="628">
        <f>COUNTIF(DI$39:DI$40,DI39)+COUNTIF(DK$39:DK$40,DI39)</f>
        <v>0</v>
      </c>
      <c r="DP39" s="606" t="str">
        <f>IF((DM39&lt;&gt;"")*(DN39&lt;&gt;"")*((IFERROR(VLOOKUP(DI39,$B$39:$F$40,5,0),"")&lt;&gt;"")+(IFERROR(VLOOKUP(DI39,$D$39:$G$40,4,0),"")&lt;&gt;""))*((IFERROR(VLOOKUP(DK39,$B$39:$F$40,5,0),"")&lt;&gt;"")+(IFERROR(VLOOKUP(DK39,$D$39:$G$40,4,0),"")&lt;&gt;"")),IF((DT39&lt;&gt;2)+($B$39&amp;$D$39&lt;&gt;DI39&amp;DK39)*($B$40&amp;$D$40&lt;&gt;DI39&amp;DK39)*($D$39&amp;$B$39&lt;&gt;DI39&amp;DK39)*($D$40&amp;$B$40&lt;&gt;DI39&amp;DK39),"0",(DJ43+DJ45&gt;DJ47+DJ49)*(DM39&gt;DN39)+(DJ43+DJ45=DJ47+DJ49)*(DM39=DN39)+(DJ43+DJ45&lt;DJ47+DJ49)*(DM39&lt;DN39)),"")</f>
        <v/>
      </c>
      <c r="DQ39" s="606" t="str">
        <f>IF((DP39&lt;&gt;""),IF(OR(DJ43+DJ45&lt;&gt;DJ47+DJ49,PrSettings!$M$4="●"),((DJ43+DJ45-DJ47-DJ49)=(DM39-DN39))*(DP39=1),0),"")</f>
        <v/>
      </c>
      <c r="DR39" s="606" t="str">
        <f>IF((DQ39&lt;&gt;""),IF(DP39="0",0,(DJ43+DJ45=DM39)*(DJ47+DJ49=DN39)),"")</f>
        <v/>
      </c>
      <c r="DS39" s="606" t="str">
        <f>IF(DP39&lt;&gt;"",IF((DT39&lt;&gt;2)+($B$39&amp;$D$39&lt;&gt;DI39&amp;DK39)*($B$40&amp;$D$40&lt;&gt;DI39&amp;DK39)*($D$39&amp;$B$39&lt;&gt;DI39&amp;DK39)*($D$40&amp;$B$40&lt;&gt;DI39&amp;DK39),0,IF(ABS(DJ43+DJ45-DJ47-DJ49)&gt;=PrSettings!$M$7,(ABS(DJ43+DJ45-DJ47-DJ49-DM39+DN39)&lt;=1)*1,IF(AND(DP39,$F39=$G39,DJ43+DJ45&gt;=PrSettings!$M$6),(ABS(DM39-DJ43-DJ45)&lt;=1)*1,IF(AND(DP39,DJ43+DJ45+DJ47+DJ49&gt;=PrSettings!$M$8),(ABS(DM39-DJ43-DJ45)+ABS(DN39-DJ47-DJ49)&lt;=1)*1,"0")))),"")</f>
        <v/>
      </c>
      <c r="DT39" s="607" t="str">
        <f>IF(($C$39&amp;$C$40&amp;$E$39&amp;$E$40&lt;&gt;"")*(DI$39&amp;DI$40&amp;DK$39&amp;DK$40&lt;&gt;"")*(DI39&amp;DK39&lt;&gt;""),IF(DO39&lt;&gt;1,0,COUNTIF($B$39:$B$40,DI39)+COUNTIF($D$39:$D$40,DI39))+IF(DO36&lt;&gt;1,0,COUNTIF($B$39:$B$40,DK39)+COUNTIF($D$39:$D$40,DK39)),"")</f>
        <v/>
      </c>
      <c r="DV39" s="644"/>
      <c r="DW39" s="646" t="str">
        <f>IF(DV39="","",VLOOKUP(DV39,Sprache!$D$5:$E$63,2,0))</f>
        <v/>
      </c>
      <c r="DX39" s="643"/>
      <c r="DY39" s="646" t="str">
        <f>IF(DX39="","",VLOOKUP(DX39,Sprache!$D$5:$E$63,2,0))</f>
        <v/>
      </c>
      <c r="DZ39" s="643"/>
      <c r="EA39" s="643"/>
      <c r="EB39" s="628">
        <f>COUNTIF(DV$39:DV$40,DV39)+COUNTIF(DX$39:DX$40,DV39)</f>
        <v>0</v>
      </c>
      <c r="EC39" s="606" t="str">
        <f>IF((DZ39&lt;&gt;"")*(EA39&lt;&gt;"")*((IFERROR(VLOOKUP(DV39,$B$39:$F$40,5,0),"")&lt;&gt;"")+(IFERROR(VLOOKUP(DV39,$D$39:$G$40,4,0),"")&lt;&gt;""))*((IFERROR(VLOOKUP(DX39,$B$39:$F$40,5,0),"")&lt;&gt;"")+(IFERROR(VLOOKUP(DX39,$D$39:$G$40,4,0),"")&lt;&gt;"")),IF((EG39&lt;&gt;2)+($B$39&amp;$D$39&lt;&gt;DV39&amp;DX39)*($B$40&amp;$D$40&lt;&gt;DV39&amp;DX39)*($D$39&amp;$B$39&lt;&gt;DV39&amp;DX39)*($D$40&amp;$B$40&lt;&gt;DV39&amp;DX39),"0",(DW43+DW45&gt;DW47+DW49)*(DZ39&gt;EA39)+(DW43+DW45=DW47+DW49)*(DZ39=EA39)+(DW43+DW45&lt;DW47+DW49)*(DZ39&lt;EA39)),"")</f>
        <v/>
      </c>
      <c r="ED39" s="606" t="str">
        <f>IF((EC39&lt;&gt;""),IF(OR(DW43+DW45&lt;&gt;DW47+DW49,PrSettings!$M$4="●"),((DW43+DW45-DW47-DW49)=(DZ39-EA39))*(EC39=1),0),"")</f>
        <v/>
      </c>
      <c r="EE39" s="606" t="str">
        <f>IF((ED39&lt;&gt;""),IF(EC39="0",0,(DW43+DW45=DZ39)*(DW47+DW49=EA39)),"")</f>
        <v/>
      </c>
      <c r="EF39" s="606" t="str">
        <f>IF(EC39&lt;&gt;"",IF((EG39&lt;&gt;2)+($B$39&amp;$D$39&lt;&gt;DV39&amp;DX39)*($B$40&amp;$D$40&lt;&gt;DV39&amp;DX39)*($D$39&amp;$B$39&lt;&gt;DV39&amp;DX39)*($D$40&amp;$B$40&lt;&gt;DV39&amp;DX39),0,IF(ABS(DW43+DW45-DW47-DW49)&gt;=PrSettings!$M$7,(ABS(DW43+DW45-DW47-DW49-DZ39+EA39)&lt;=1)*1,IF(AND(EC39,$F39=$G39,DW43+DW45&gt;=PrSettings!$M$6),(ABS(DZ39-DW43-DW45)&lt;=1)*1,IF(AND(EC39,DW43+DW45+DW47+DW49&gt;=PrSettings!$M$8),(ABS(DZ39-DW43-DW45)+ABS(EA39-DW47-DW49)&lt;=1)*1,"0")))),"")</f>
        <v/>
      </c>
      <c r="EG39" s="607" t="str">
        <f>IF(($C$39&amp;$C$40&amp;$E$39&amp;$E$40&lt;&gt;"")*(DV$39&amp;DV$40&amp;DX$39&amp;DX$40&lt;&gt;"")*(DV39&amp;DX39&lt;&gt;""),IF(EB39&lt;&gt;1,0,COUNTIF($B$39:$B$40,DV39)+COUNTIF($D$39:$D$40,DV39))+IF(EB36&lt;&gt;1,0,COUNTIF($B$39:$B$40,DX39)+COUNTIF($D$39:$D$40,DX39)),"")</f>
        <v/>
      </c>
      <c r="EI39" s="644"/>
      <c r="EJ39" s="646" t="str">
        <f>IF(EI39="","",VLOOKUP(EI39,Sprache!$D$5:$E$63,2,0))</f>
        <v/>
      </c>
      <c r="EK39" s="643"/>
      <c r="EL39" s="646" t="str">
        <f>IF(EK39="","",VLOOKUP(EK39,Sprache!$D$5:$E$63,2,0))</f>
        <v/>
      </c>
      <c r="EM39" s="643"/>
      <c r="EN39" s="643"/>
      <c r="EO39" s="628">
        <f>COUNTIF(EI$39:EI$40,EI39)+COUNTIF(EK$39:EK$40,EI39)</f>
        <v>0</v>
      </c>
      <c r="EP39" s="606" t="str">
        <f>IF((EM39&lt;&gt;"")*(EN39&lt;&gt;"")*((IFERROR(VLOOKUP(EI39,$B$39:$F$40,5,0),"")&lt;&gt;"")+(IFERROR(VLOOKUP(EI39,$D$39:$G$40,4,0),"")&lt;&gt;""))*((IFERROR(VLOOKUP(EK39,$B$39:$F$40,5,0),"")&lt;&gt;"")+(IFERROR(VLOOKUP(EK39,$D$39:$G$40,4,0),"")&lt;&gt;"")),IF((ET39&lt;&gt;2)+($B$39&amp;$D$39&lt;&gt;EI39&amp;EK39)*($B$40&amp;$D$40&lt;&gt;EI39&amp;EK39)*($D$39&amp;$B$39&lt;&gt;EI39&amp;EK39)*($D$40&amp;$B$40&lt;&gt;EI39&amp;EK39),"0",(EJ43+EJ45&gt;EJ47+EJ49)*(EM39&gt;EN39)+(EJ43+EJ45=EJ47+EJ49)*(EM39=EN39)+(EJ43+EJ45&lt;EJ47+EJ49)*(EM39&lt;EN39)),"")</f>
        <v/>
      </c>
      <c r="EQ39" s="606" t="str">
        <f>IF((EP39&lt;&gt;""),IF(OR(EJ43+EJ45&lt;&gt;EJ47+EJ49,PrSettings!$M$4="●"),((EJ43+EJ45-EJ47-EJ49)=(EM39-EN39))*(EP39=1),0),"")</f>
        <v/>
      </c>
      <c r="ER39" s="606" t="str">
        <f>IF((EQ39&lt;&gt;""),IF(EP39="0",0,(EJ43+EJ45=EM39)*(EJ47+EJ49=EN39)),"")</f>
        <v/>
      </c>
      <c r="ES39" s="606" t="str">
        <f>IF(EP39&lt;&gt;"",IF((ET39&lt;&gt;2)+($B$39&amp;$D$39&lt;&gt;EI39&amp;EK39)*($B$40&amp;$D$40&lt;&gt;EI39&amp;EK39)*($D$39&amp;$B$39&lt;&gt;EI39&amp;EK39)*($D$40&amp;$B$40&lt;&gt;EI39&amp;EK39),0,IF(ABS(EJ43+EJ45-EJ47-EJ49)&gt;=PrSettings!$M$7,(ABS(EJ43+EJ45-EJ47-EJ49-EM39+EN39)&lt;=1)*1,IF(AND(EP39,$F39=$G39,EJ43+EJ45&gt;=PrSettings!$M$6),(ABS(EM39-EJ43-EJ45)&lt;=1)*1,IF(AND(EP39,EJ43+EJ45+EJ47+EJ49&gt;=PrSettings!$M$8),(ABS(EM39-EJ43-EJ45)+ABS(EN39-EJ47-EJ49)&lt;=1)*1,"0")))),"")</f>
        <v/>
      </c>
      <c r="ET39" s="607" t="str">
        <f>IF(($C$39&amp;$C$40&amp;$E$39&amp;$E$40&lt;&gt;"")*(EI$39&amp;EI$40&amp;EK$39&amp;EK$40&lt;&gt;"")*(EI39&amp;EK39&lt;&gt;""),IF(EO39&lt;&gt;1,0,COUNTIF($B$39:$B$40,EI39)+COUNTIF($D$39:$D$40,EI39))+IF(EO36&lt;&gt;1,0,COUNTIF($B$39:$B$40,EK39)+COUNTIF($D$39:$D$40,EK39)),"")</f>
        <v/>
      </c>
      <c r="EV39" s="644"/>
      <c r="EW39" s="646" t="str">
        <f>IF(EV39="","",VLOOKUP(EV39,Sprache!$D$5:$E$63,2,0))</f>
        <v/>
      </c>
      <c r="EX39" s="643"/>
      <c r="EY39" s="646" t="str">
        <f>IF(EX39="","",VLOOKUP(EX39,Sprache!$D$5:$E$63,2,0))</f>
        <v/>
      </c>
      <c r="EZ39" s="643"/>
      <c r="FA39" s="643"/>
      <c r="FB39" s="628">
        <f>COUNTIF(EV$39:EV$40,EV39)+COUNTIF(EX$39:EX$40,EV39)</f>
        <v>0</v>
      </c>
      <c r="FC39" s="606" t="str">
        <f>IF((EZ39&lt;&gt;"")*(FA39&lt;&gt;"")*((IFERROR(VLOOKUP(EV39,$B$39:$F$40,5,0),"")&lt;&gt;"")+(IFERROR(VLOOKUP(EV39,$D$39:$G$40,4,0),"")&lt;&gt;""))*((IFERROR(VLOOKUP(EX39,$B$39:$F$40,5,0),"")&lt;&gt;"")+(IFERROR(VLOOKUP(EX39,$D$39:$G$40,4,0),"")&lt;&gt;"")),IF((FG39&lt;&gt;2)+($B$39&amp;$D$39&lt;&gt;EV39&amp;EX39)*($B$40&amp;$D$40&lt;&gt;EV39&amp;EX39)*($D$39&amp;$B$39&lt;&gt;EV39&amp;EX39)*($D$40&amp;$B$40&lt;&gt;EV39&amp;EX39),"0",(EW43+EW45&gt;EW47+EW49)*(EZ39&gt;FA39)+(EW43+EW45=EW47+EW49)*(EZ39=FA39)+(EW43+EW45&lt;EW47+EW49)*(EZ39&lt;FA39)),"")</f>
        <v/>
      </c>
      <c r="FD39" s="606" t="str">
        <f>IF((FC39&lt;&gt;""),IF(OR(EW43+EW45&lt;&gt;EW47+EW49,PrSettings!$M$4="●"),((EW43+EW45-EW47-EW49)=(EZ39-FA39))*(FC39=1),0),"")</f>
        <v/>
      </c>
      <c r="FE39" s="606" t="str">
        <f>IF((FD39&lt;&gt;""),IF(FC39="0",0,(EW43+EW45=EZ39)*(EW47+EW49=FA39)),"")</f>
        <v/>
      </c>
      <c r="FF39" s="606" t="str">
        <f>IF(FC39&lt;&gt;"",IF((FG39&lt;&gt;2)+($B$39&amp;$D$39&lt;&gt;EV39&amp;EX39)*($B$40&amp;$D$40&lt;&gt;EV39&amp;EX39)*($D$39&amp;$B$39&lt;&gt;EV39&amp;EX39)*($D$40&amp;$B$40&lt;&gt;EV39&amp;EX39),0,IF(ABS(EW43+EW45-EW47-EW49)&gt;=PrSettings!$M$7,(ABS(EW43+EW45-EW47-EW49-EZ39+FA39)&lt;=1)*1,IF(AND(FC39,$F39=$G39,EW43+EW45&gt;=PrSettings!$M$6),(ABS(EZ39-EW43-EW45)&lt;=1)*1,IF(AND(FC39,EW43+EW45+EW47+EW49&gt;=PrSettings!$M$8),(ABS(EZ39-EW43-EW45)+ABS(FA39-EW47-EW49)&lt;=1)*1,"0")))),"")</f>
        <v/>
      </c>
      <c r="FG39" s="607" t="str">
        <f>IF(($C$39&amp;$C$40&amp;$E$39&amp;$E$40&lt;&gt;"")*(EV$39&amp;EV$40&amp;EX$39&amp;EX$40&lt;&gt;"")*(EV39&amp;EX39&lt;&gt;""),IF(FB39&lt;&gt;1,0,COUNTIF($B$39:$B$40,EV39)+COUNTIF($D$39:$D$40,EV39))+IF(FB36&lt;&gt;1,0,COUNTIF($B$39:$B$40,EX39)+COUNTIF($D$39:$D$40,EX39)),"")</f>
        <v/>
      </c>
      <c r="FI39" s="644"/>
      <c r="FJ39" s="646" t="str">
        <f>IF(FI39="","",VLOOKUP(FI39,Sprache!$D$5:$E$63,2,0))</f>
        <v/>
      </c>
      <c r="FK39" s="643"/>
      <c r="FL39" s="646" t="str">
        <f>IF(FK39="","",VLOOKUP(FK39,Sprache!$D$5:$E$63,2,0))</f>
        <v/>
      </c>
      <c r="FM39" s="643"/>
      <c r="FN39" s="643"/>
      <c r="FO39" s="628">
        <f>COUNTIF(FI$39:FI$40,FI39)+COUNTIF(FK$39:FK$40,FI39)</f>
        <v>0</v>
      </c>
      <c r="FP39" s="606" t="str">
        <f>IF((FM39&lt;&gt;"")*(FN39&lt;&gt;"")*((IFERROR(VLOOKUP(FI39,$B$39:$F$40,5,0),"")&lt;&gt;"")+(IFERROR(VLOOKUP(FI39,$D$39:$G$40,4,0),"")&lt;&gt;""))*((IFERROR(VLOOKUP(FK39,$B$39:$F$40,5,0),"")&lt;&gt;"")+(IFERROR(VLOOKUP(FK39,$D$39:$G$40,4,0),"")&lt;&gt;"")),IF((FT39&lt;&gt;2)+($B$39&amp;$D$39&lt;&gt;FI39&amp;FK39)*($B$40&amp;$D$40&lt;&gt;FI39&amp;FK39)*($D$39&amp;$B$39&lt;&gt;FI39&amp;FK39)*($D$40&amp;$B$40&lt;&gt;FI39&amp;FK39),"0",(FJ43+FJ45&gt;FJ47+FJ49)*(FM39&gt;FN39)+(FJ43+FJ45=FJ47+FJ49)*(FM39=FN39)+(FJ43+FJ45&lt;FJ47+FJ49)*(FM39&lt;FN39)),"")</f>
        <v/>
      </c>
      <c r="FQ39" s="606" t="str">
        <f>IF((FP39&lt;&gt;""),IF(OR(FJ43+FJ45&lt;&gt;FJ47+FJ49,PrSettings!$M$4="●"),((FJ43+FJ45-FJ47-FJ49)=(FM39-FN39))*(FP39=1),0),"")</f>
        <v/>
      </c>
      <c r="FR39" s="606" t="str">
        <f>IF((FQ39&lt;&gt;""),IF(FP39="0",0,(FJ43+FJ45=FM39)*(FJ47+FJ49=FN39)),"")</f>
        <v/>
      </c>
      <c r="FS39" s="606" t="str">
        <f>IF(FP39&lt;&gt;"",IF((FT39&lt;&gt;2)+($B$39&amp;$D$39&lt;&gt;FI39&amp;FK39)*($B$40&amp;$D$40&lt;&gt;FI39&amp;FK39)*($D$39&amp;$B$39&lt;&gt;FI39&amp;FK39)*($D$40&amp;$B$40&lt;&gt;FI39&amp;FK39),0,IF(ABS(FJ43+FJ45-FJ47-FJ49)&gt;=PrSettings!$M$7,(ABS(FJ43+FJ45-FJ47-FJ49-FM39+FN39)&lt;=1)*1,IF(AND(FP39,$F39=$G39,FJ43+FJ45&gt;=PrSettings!$M$6),(ABS(FM39-FJ43-FJ45)&lt;=1)*1,IF(AND(FP39,FJ43+FJ45+FJ47+FJ49&gt;=PrSettings!$M$8),(ABS(FM39-FJ43-FJ45)+ABS(FN39-FJ47-FJ49)&lt;=1)*1,"0")))),"")</f>
        <v/>
      </c>
      <c r="FT39" s="607" t="str">
        <f>IF(($C$39&amp;$C$40&amp;$E$39&amp;$E$40&lt;&gt;"")*(FI$39&amp;FI$40&amp;FK$39&amp;FK$40&lt;&gt;"")*(FI39&amp;FK39&lt;&gt;""),IF(FO39&lt;&gt;1,0,COUNTIF($B$39:$B$40,FI39)+COUNTIF($D$39:$D$40,FI39))+IF(FO36&lt;&gt;1,0,COUNTIF($B$39:$B$40,FK39)+COUNTIF($D$39:$D$40,FK39)),"")</f>
        <v/>
      </c>
      <c r="FV39" s="644"/>
      <c r="FW39" s="646" t="str">
        <f>IF(FV39="","",VLOOKUP(FV39,Sprache!$D$5:$E$63,2,0))</f>
        <v/>
      </c>
      <c r="FX39" s="643"/>
      <c r="FY39" s="646" t="str">
        <f>IF(FX39="","",VLOOKUP(FX39,Sprache!$D$5:$E$63,2,0))</f>
        <v/>
      </c>
      <c r="FZ39" s="643"/>
      <c r="GA39" s="643"/>
      <c r="GB39" s="628">
        <f>COUNTIF(FV$39:FV$40,FV39)+COUNTIF(FX$39:FX$40,FV39)</f>
        <v>0</v>
      </c>
      <c r="GC39" s="606" t="str">
        <f>IF((FZ39&lt;&gt;"")*(GA39&lt;&gt;"")*((IFERROR(VLOOKUP(FV39,$B$39:$F$40,5,0),"")&lt;&gt;"")+(IFERROR(VLOOKUP(FV39,$D$39:$G$40,4,0),"")&lt;&gt;""))*((IFERROR(VLOOKUP(FX39,$B$39:$F$40,5,0),"")&lt;&gt;"")+(IFERROR(VLOOKUP(FX39,$D$39:$G$40,4,0),"")&lt;&gt;"")),IF((GG39&lt;&gt;2)+($B$39&amp;$D$39&lt;&gt;FV39&amp;FX39)*($B$40&amp;$D$40&lt;&gt;FV39&amp;FX39)*($D$39&amp;$B$39&lt;&gt;FV39&amp;FX39)*($D$40&amp;$B$40&lt;&gt;FV39&amp;FX39),"0",(FW43+FW45&gt;FW47+FW49)*(FZ39&gt;GA39)+(FW43+FW45=FW47+FW49)*(FZ39=GA39)+(FW43+FW45&lt;FW47+FW49)*(FZ39&lt;GA39)),"")</f>
        <v/>
      </c>
      <c r="GD39" s="606" t="str">
        <f>IF((GC39&lt;&gt;""),IF(OR(FW43+FW45&lt;&gt;FW47+FW49,PrSettings!$M$4="●"),((FW43+FW45-FW47-FW49)=(FZ39-GA39))*(GC39=1),0),"")</f>
        <v/>
      </c>
      <c r="GE39" s="606" t="str">
        <f>IF((GD39&lt;&gt;""),IF(GC39="0",0,(FW43+FW45=FZ39)*(FW47+FW49=GA39)),"")</f>
        <v/>
      </c>
      <c r="GF39" s="606" t="str">
        <f>IF(GC39&lt;&gt;"",IF((GG39&lt;&gt;2)+($B$39&amp;$D$39&lt;&gt;FV39&amp;FX39)*($B$40&amp;$D$40&lt;&gt;FV39&amp;FX39)*($D$39&amp;$B$39&lt;&gt;FV39&amp;FX39)*($D$40&amp;$B$40&lt;&gt;FV39&amp;FX39),0,IF(ABS(FW43+FW45-FW47-FW49)&gt;=PrSettings!$M$7,(ABS(FW43+FW45-FW47-FW49-FZ39+GA39)&lt;=1)*1,IF(AND(GC39,$F39=$G39,FW43+FW45&gt;=PrSettings!$M$6),(ABS(FZ39-FW43-FW45)&lt;=1)*1,IF(AND(GC39,FW43+FW45+FW47+FW49&gt;=PrSettings!$M$8),(ABS(FZ39-FW43-FW45)+ABS(GA39-FW47-FW49)&lt;=1)*1,"0")))),"")</f>
        <v/>
      </c>
      <c r="GG39" s="607" t="str">
        <f>IF(($C$39&amp;$C$40&amp;$E$39&amp;$E$40&lt;&gt;"")*(FV$39&amp;FV$40&amp;FX$39&amp;FX$40&lt;&gt;"")*(FV39&amp;FX39&lt;&gt;""),IF(GB39&lt;&gt;1,0,COUNTIF($B$39:$B$40,FV39)+COUNTIF($D$39:$D$40,FV39))+IF(GB36&lt;&gt;1,0,COUNTIF($B$39:$B$40,FX39)+COUNTIF($D$39:$D$40,FX39)),"")</f>
        <v/>
      </c>
      <c r="GI39" s="644"/>
      <c r="GJ39" s="646" t="str">
        <f>IF(GI39="","",VLOOKUP(GI39,Sprache!$D$5:$E$63,2,0))</f>
        <v/>
      </c>
      <c r="GK39" s="643"/>
      <c r="GL39" s="646" t="str">
        <f>IF(GK39="","",VLOOKUP(GK39,Sprache!$D$5:$E$63,2,0))</f>
        <v/>
      </c>
      <c r="GM39" s="643"/>
      <c r="GN39" s="643"/>
      <c r="GO39" s="628">
        <f>COUNTIF(GI$39:GI$40,GI39)+COUNTIF(GK$39:GK$40,GI39)</f>
        <v>0</v>
      </c>
      <c r="GP39" s="606" t="str">
        <f>IF((GM39&lt;&gt;"")*(GN39&lt;&gt;"")*((IFERROR(VLOOKUP(GI39,$B$39:$F$40,5,0),"")&lt;&gt;"")+(IFERROR(VLOOKUP(GI39,$D$39:$G$40,4,0),"")&lt;&gt;""))*((IFERROR(VLOOKUP(GK39,$B$39:$F$40,5,0),"")&lt;&gt;"")+(IFERROR(VLOOKUP(GK39,$D$39:$G$40,4,0),"")&lt;&gt;"")),IF((GT39&lt;&gt;2)+($B$39&amp;$D$39&lt;&gt;GI39&amp;GK39)*($B$40&amp;$D$40&lt;&gt;GI39&amp;GK39)*($D$39&amp;$B$39&lt;&gt;GI39&amp;GK39)*($D$40&amp;$B$40&lt;&gt;GI39&amp;GK39),"0",(GJ43+GJ45&gt;GJ47+GJ49)*(GM39&gt;GN39)+(GJ43+GJ45=GJ47+GJ49)*(GM39=GN39)+(GJ43+GJ45&lt;GJ47+GJ49)*(GM39&lt;GN39)),"")</f>
        <v/>
      </c>
      <c r="GQ39" s="606" t="str">
        <f>IF((GP39&lt;&gt;""),IF(OR(GJ43+GJ45&lt;&gt;GJ47+GJ49,PrSettings!$M$4="●"),((GJ43+GJ45-GJ47-GJ49)=(GM39-GN39))*(GP39=1),0),"")</f>
        <v/>
      </c>
      <c r="GR39" s="606" t="str">
        <f>IF((GQ39&lt;&gt;""),IF(GP39="0",0,(GJ43+GJ45=GM39)*(GJ47+GJ49=GN39)),"")</f>
        <v/>
      </c>
      <c r="GS39" s="606" t="str">
        <f>IF(GP39&lt;&gt;"",IF((GT39&lt;&gt;2)+($B$39&amp;$D$39&lt;&gt;GI39&amp;GK39)*($B$40&amp;$D$40&lt;&gt;GI39&amp;GK39)*($D$39&amp;$B$39&lt;&gt;GI39&amp;GK39)*($D$40&amp;$B$40&lt;&gt;GI39&amp;GK39),0,IF(ABS(GJ43+GJ45-GJ47-GJ49)&gt;=PrSettings!$M$7,(ABS(GJ43+GJ45-GJ47-GJ49-GM39+GN39)&lt;=1)*1,IF(AND(GP39,$F39=$G39,GJ43+GJ45&gt;=PrSettings!$M$6),(ABS(GM39-GJ43-GJ45)&lt;=1)*1,IF(AND(GP39,GJ43+GJ45+GJ47+GJ49&gt;=PrSettings!$M$8),(ABS(GM39-GJ43-GJ45)+ABS(GN39-GJ47-GJ49)&lt;=1)*1,"0")))),"")</f>
        <v/>
      </c>
      <c r="GT39" s="607" t="str">
        <f>IF(($C$39&amp;$C$40&amp;$E$39&amp;$E$40&lt;&gt;"")*(GI$39&amp;GI$40&amp;GK$39&amp;GK$40&lt;&gt;"")*(GI39&amp;GK39&lt;&gt;""),IF(GO39&lt;&gt;1,0,COUNTIF($B$39:$B$40,GI39)+COUNTIF($D$39:$D$40,GI39))+IF(GO36&lt;&gt;1,0,COUNTIF($B$39:$B$40,GK39)+COUNTIF($D$39:$D$40,GK39)),"")</f>
        <v/>
      </c>
      <c r="GV39" s="644"/>
      <c r="GW39" s="646" t="str">
        <f>IF(GV39="","",VLOOKUP(GV39,Sprache!$D$5:$E$63,2,0))</f>
        <v/>
      </c>
      <c r="GX39" s="643"/>
      <c r="GY39" s="646" t="str">
        <f>IF(GX39="","",VLOOKUP(GX39,Sprache!$D$5:$E$63,2,0))</f>
        <v/>
      </c>
      <c r="GZ39" s="643"/>
      <c r="HA39" s="643"/>
      <c r="HB39" s="628">
        <f>COUNTIF(GV$39:GV$40,GV39)+COUNTIF(GX$39:GX$40,GV39)</f>
        <v>0</v>
      </c>
      <c r="HC39" s="606" t="str">
        <f>IF((GZ39&lt;&gt;"")*(HA39&lt;&gt;"")*((IFERROR(VLOOKUP(GV39,$B$39:$F$40,5,0),"")&lt;&gt;"")+(IFERROR(VLOOKUP(GV39,$D$39:$G$40,4,0),"")&lt;&gt;""))*((IFERROR(VLOOKUP(GX39,$B$39:$F$40,5,0),"")&lt;&gt;"")+(IFERROR(VLOOKUP(GX39,$D$39:$G$40,4,0),"")&lt;&gt;"")),IF((HG39&lt;&gt;2)+($B$39&amp;$D$39&lt;&gt;GV39&amp;GX39)*($B$40&amp;$D$40&lt;&gt;GV39&amp;GX39)*($D$39&amp;$B$39&lt;&gt;GV39&amp;GX39)*($D$40&amp;$B$40&lt;&gt;GV39&amp;GX39),"0",(GW43+GW45&gt;GW47+GW49)*(GZ39&gt;HA39)+(GW43+GW45=GW47+GW49)*(GZ39=HA39)+(GW43+GW45&lt;GW47+GW49)*(GZ39&lt;HA39)),"")</f>
        <v/>
      </c>
      <c r="HD39" s="606" t="str">
        <f>IF((HC39&lt;&gt;""),IF(OR(GW43+GW45&lt;&gt;GW47+GW49,PrSettings!$M$4="●"),((GW43+GW45-GW47-GW49)=(GZ39-HA39))*(HC39=1),0),"")</f>
        <v/>
      </c>
      <c r="HE39" s="606" t="str">
        <f>IF((HD39&lt;&gt;""),IF(HC39="0",0,(GW43+GW45=GZ39)*(GW47+GW49=HA39)),"")</f>
        <v/>
      </c>
      <c r="HF39" s="606" t="str">
        <f>IF(HC39&lt;&gt;"",IF((HG39&lt;&gt;2)+($B$39&amp;$D$39&lt;&gt;GV39&amp;GX39)*($B$40&amp;$D$40&lt;&gt;GV39&amp;GX39)*($D$39&amp;$B$39&lt;&gt;GV39&amp;GX39)*($D$40&amp;$B$40&lt;&gt;GV39&amp;GX39),0,IF(ABS(GW43+GW45-GW47-GW49)&gt;=PrSettings!$M$7,(ABS(GW43+GW45-GW47-GW49-GZ39+HA39)&lt;=1)*1,IF(AND(HC39,$F39=$G39,GW43+GW45&gt;=PrSettings!$M$6),(ABS(GZ39-GW43-GW45)&lt;=1)*1,IF(AND(HC39,GW43+GW45+GW47+GW49&gt;=PrSettings!$M$8),(ABS(GZ39-GW43-GW45)+ABS(HA39-GW47-GW49)&lt;=1)*1,"0")))),"")</f>
        <v/>
      </c>
      <c r="HG39" s="607" t="str">
        <f>IF(($C$39&amp;$C$40&amp;$E$39&amp;$E$40&lt;&gt;"")*(GV$39&amp;GV$40&amp;GX$39&amp;GX$40&lt;&gt;"")*(GV39&amp;GX39&lt;&gt;""),IF(HB39&lt;&gt;1,0,COUNTIF($B$39:$B$40,GV39)+COUNTIF($D$39:$D$40,GV39))+IF(HB36&lt;&gt;1,0,COUNTIF($B$39:$B$40,GX39)+COUNTIF($D$39:$D$40,GX39)),"")</f>
        <v/>
      </c>
      <c r="HI39" s="644"/>
      <c r="HJ39" s="646" t="str">
        <f>IF(HI39="","",VLOOKUP(HI39,Sprache!$D$5:$E$63,2,0))</f>
        <v/>
      </c>
      <c r="HK39" s="643"/>
      <c r="HL39" s="646" t="str">
        <f>IF(HK39="","",VLOOKUP(HK39,Sprache!$D$5:$E$63,2,0))</f>
        <v/>
      </c>
      <c r="HM39" s="643"/>
      <c r="HN39" s="643"/>
      <c r="HO39" s="628">
        <f>COUNTIF(HI$39:HI$40,HI39)+COUNTIF(HK$39:HK$40,HI39)</f>
        <v>0</v>
      </c>
      <c r="HP39" s="606" t="str">
        <f>IF((HM39&lt;&gt;"")*(HN39&lt;&gt;"")*((IFERROR(VLOOKUP(HI39,$B$39:$F$40,5,0),"")&lt;&gt;"")+(IFERROR(VLOOKUP(HI39,$D$39:$G$40,4,0),"")&lt;&gt;""))*((IFERROR(VLOOKUP(HK39,$B$39:$F$40,5,0),"")&lt;&gt;"")+(IFERROR(VLOOKUP(HK39,$D$39:$G$40,4,0),"")&lt;&gt;"")),IF((HT39&lt;&gt;2)+($B$39&amp;$D$39&lt;&gt;HI39&amp;HK39)*($B$40&amp;$D$40&lt;&gt;HI39&amp;HK39)*($D$39&amp;$B$39&lt;&gt;HI39&amp;HK39)*($D$40&amp;$B$40&lt;&gt;HI39&amp;HK39),"0",(HJ43+HJ45&gt;HJ47+HJ49)*(HM39&gt;HN39)+(HJ43+HJ45=HJ47+HJ49)*(HM39=HN39)+(HJ43+HJ45&lt;HJ47+HJ49)*(HM39&lt;HN39)),"")</f>
        <v/>
      </c>
      <c r="HQ39" s="606" t="str">
        <f>IF((HP39&lt;&gt;""),IF(OR(HJ43+HJ45&lt;&gt;HJ47+HJ49,PrSettings!$M$4="●"),((HJ43+HJ45-HJ47-HJ49)=(HM39-HN39))*(HP39=1),0),"")</f>
        <v/>
      </c>
      <c r="HR39" s="606" t="str">
        <f>IF((HQ39&lt;&gt;""),IF(HP39="0",0,(HJ43+HJ45=HM39)*(HJ47+HJ49=HN39)),"")</f>
        <v/>
      </c>
      <c r="HS39" s="606" t="str">
        <f>IF(HP39&lt;&gt;"",IF((HT39&lt;&gt;2)+($B$39&amp;$D$39&lt;&gt;HI39&amp;HK39)*($B$40&amp;$D$40&lt;&gt;HI39&amp;HK39)*($D$39&amp;$B$39&lt;&gt;HI39&amp;HK39)*($D$40&amp;$B$40&lt;&gt;HI39&amp;HK39),0,IF(ABS(HJ43+HJ45-HJ47-HJ49)&gt;=PrSettings!$M$7,(ABS(HJ43+HJ45-HJ47-HJ49-HM39+HN39)&lt;=1)*1,IF(AND(HP39,$F39=$G39,HJ43+HJ45&gt;=PrSettings!$M$6),(ABS(HM39-HJ43-HJ45)&lt;=1)*1,IF(AND(HP39,HJ43+HJ45+HJ47+HJ49&gt;=PrSettings!$M$8),(ABS(HM39-HJ43-HJ45)+ABS(HN39-HJ47-HJ49)&lt;=1)*1,"0")))),"")</f>
        <v/>
      </c>
      <c r="HT39" s="607" t="str">
        <f>IF(($C$39&amp;$C$40&amp;$E$39&amp;$E$40&lt;&gt;"")*(HI$39&amp;HI$40&amp;HK$39&amp;HK$40&lt;&gt;"")*(HI39&amp;HK39&lt;&gt;""),IF(HO39&lt;&gt;1,0,COUNTIF($B$39:$B$40,HI39)+COUNTIF($D$39:$D$40,HI39))+IF(HO36&lt;&gt;1,0,COUNTIF($B$39:$B$40,HK39)+COUNTIF($D$39:$D$40,HK39)),"")</f>
        <v/>
      </c>
      <c r="HV39" s="644"/>
      <c r="HW39" s="646" t="str">
        <f>IF(HV39="","",VLOOKUP(HV39,Sprache!$D$5:$E$63,2,0))</f>
        <v/>
      </c>
      <c r="HX39" s="643"/>
      <c r="HY39" s="646" t="str">
        <f>IF(HX39="","",VLOOKUP(HX39,Sprache!$D$5:$E$63,2,0))</f>
        <v/>
      </c>
      <c r="HZ39" s="643"/>
      <c r="IA39" s="643"/>
      <c r="IB39" s="628">
        <f>COUNTIF(HV$39:HV$40,HV39)+COUNTIF(HX$39:HX$40,HV39)</f>
        <v>0</v>
      </c>
      <c r="IC39" s="606" t="str">
        <f>IF((HZ39&lt;&gt;"")*(IA39&lt;&gt;"")*((IFERROR(VLOOKUP(HV39,$B$39:$F$40,5,0),"")&lt;&gt;"")+(IFERROR(VLOOKUP(HV39,$D$39:$G$40,4,0),"")&lt;&gt;""))*((IFERROR(VLOOKUP(HX39,$B$39:$F$40,5,0),"")&lt;&gt;"")+(IFERROR(VLOOKUP(HX39,$D$39:$G$40,4,0),"")&lt;&gt;"")),IF((IG39&lt;&gt;2)+($B$39&amp;$D$39&lt;&gt;HV39&amp;HX39)*($B$40&amp;$D$40&lt;&gt;HV39&amp;HX39)*($D$39&amp;$B$39&lt;&gt;HV39&amp;HX39)*($D$40&amp;$B$40&lt;&gt;HV39&amp;HX39),"0",(HW43+HW45&gt;HW47+HW49)*(HZ39&gt;IA39)+(HW43+HW45=HW47+HW49)*(HZ39=IA39)+(HW43+HW45&lt;HW47+HW49)*(HZ39&lt;IA39)),"")</f>
        <v/>
      </c>
      <c r="ID39" s="606" t="str">
        <f>IF((IC39&lt;&gt;""),IF(OR(HW43+HW45&lt;&gt;HW47+HW49,PrSettings!$M$4="●"),((HW43+HW45-HW47-HW49)=(HZ39-IA39))*(IC39=1),0),"")</f>
        <v/>
      </c>
      <c r="IE39" s="606" t="str">
        <f>IF((ID39&lt;&gt;""),IF(IC39="0",0,(HW43+HW45=HZ39)*(HW47+HW49=IA39)),"")</f>
        <v/>
      </c>
      <c r="IF39" s="606" t="str">
        <f>IF(IC39&lt;&gt;"",IF((IG39&lt;&gt;2)+($B$39&amp;$D$39&lt;&gt;HV39&amp;HX39)*($B$40&amp;$D$40&lt;&gt;HV39&amp;HX39)*($D$39&amp;$B$39&lt;&gt;HV39&amp;HX39)*($D$40&amp;$B$40&lt;&gt;HV39&amp;HX39),0,IF(ABS(HW43+HW45-HW47-HW49)&gt;=PrSettings!$M$7,(ABS(HW43+HW45-HW47-HW49-HZ39+IA39)&lt;=1)*1,IF(AND(IC39,$F39=$G39,HW43+HW45&gt;=PrSettings!$M$6),(ABS(HZ39-HW43-HW45)&lt;=1)*1,IF(AND(IC39,HW43+HW45+HW47+HW49&gt;=PrSettings!$M$8),(ABS(HZ39-HW43-HW45)+ABS(IA39-HW47-HW49)&lt;=1)*1,"0")))),"")</f>
        <v/>
      </c>
      <c r="IG39" s="607" t="str">
        <f>IF(($C$39&amp;$C$40&amp;$E$39&amp;$E$40&lt;&gt;"")*(HV$39&amp;HV$40&amp;HX$39&amp;HX$40&lt;&gt;"")*(HV39&amp;HX39&lt;&gt;""),IF(IB39&lt;&gt;1,0,COUNTIF($B$39:$B$40,HV39)+COUNTIF($D$39:$D$40,HV39))+IF(IB36&lt;&gt;1,0,COUNTIF($B$39:$B$40,HX39)+COUNTIF($D$39:$D$40,HX39)),"")</f>
        <v/>
      </c>
      <c r="II39" s="644"/>
      <c r="IJ39" s="646" t="str">
        <f>IF(II39="","",VLOOKUP(II39,Sprache!$D$5:$E$63,2,0))</f>
        <v/>
      </c>
      <c r="IK39" s="643"/>
      <c r="IL39" s="646" t="str">
        <f>IF(IK39="","",VLOOKUP(IK39,Sprache!$D$5:$E$63,2,0))</f>
        <v/>
      </c>
      <c r="IM39" s="643"/>
      <c r="IN39" s="643"/>
      <c r="IO39" s="628">
        <f>COUNTIF(II$39:II$40,II39)+COUNTIF(IK$39:IK$40,II39)</f>
        <v>0</v>
      </c>
      <c r="IP39" s="606" t="str">
        <f>IF((IM39&lt;&gt;"")*(IN39&lt;&gt;"")*((IFERROR(VLOOKUP(II39,$B$39:$F$40,5,0),"")&lt;&gt;"")+(IFERROR(VLOOKUP(II39,$D$39:$G$40,4,0),"")&lt;&gt;""))*((IFERROR(VLOOKUP(IK39,$B$39:$F$40,5,0),"")&lt;&gt;"")+(IFERROR(VLOOKUP(IK39,$D$39:$G$40,4,0),"")&lt;&gt;"")),IF((IT39&lt;&gt;2)+($B$39&amp;$D$39&lt;&gt;II39&amp;IK39)*($B$40&amp;$D$40&lt;&gt;II39&amp;IK39)*($D$39&amp;$B$39&lt;&gt;II39&amp;IK39)*($D$40&amp;$B$40&lt;&gt;II39&amp;IK39),"0",(IJ43+IJ45&gt;IJ47+IJ49)*(IM39&gt;IN39)+(IJ43+IJ45=IJ47+IJ49)*(IM39=IN39)+(IJ43+IJ45&lt;IJ47+IJ49)*(IM39&lt;IN39)),"")</f>
        <v/>
      </c>
      <c r="IQ39" s="606" t="str">
        <f>IF((IP39&lt;&gt;""),IF(OR(IJ43+IJ45&lt;&gt;IJ47+IJ49,PrSettings!$M$4="●"),((IJ43+IJ45-IJ47-IJ49)=(IM39-IN39))*(IP39=1),0),"")</f>
        <v/>
      </c>
      <c r="IR39" s="606" t="str">
        <f>IF((IQ39&lt;&gt;""),IF(IP39="0",0,(IJ43+IJ45=IM39)*(IJ47+IJ49=IN39)),"")</f>
        <v/>
      </c>
      <c r="IS39" s="606" t="str">
        <f>IF(IP39&lt;&gt;"",IF((IT39&lt;&gt;2)+($B$39&amp;$D$39&lt;&gt;II39&amp;IK39)*($B$40&amp;$D$40&lt;&gt;II39&amp;IK39)*($D$39&amp;$B$39&lt;&gt;II39&amp;IK39)*($D$40&amp;$B$40&lt;&gt;II39&amp;IK39),0,IF(ABS(IJ43+IJ45-IJ47-IJ49)&gt;=PrSettings!$M$7,(ABS(IJ43+IJ45-IJ47-IJ49-IM39+IN39)&lt;=1)*1,IF(AND(IP39,$F39=$G39,IJ43+IJ45&gt;=PrSettings!$M$6),(ABS(IM39-IJ43-IJ45)&lt;=1)*1,IF(AND(IP39,IJ43+IJ45+IJ47+IJ49&gt;=PrSettings!$M$8),(ABS(IM39-IJ43-IJ45)+ABS(IN39-IJ47-IJ49)&lt;=1)*1,"0")))),"")</f>
        <v/>
      </c>
      <c r="IT39" s="607" t="str">
        <f>IF(($C$39&amp;$C$40&amp;$E$39&amp;$E$40&lt;&gt;"")*(II$39&amp;II$40&amp;IK$39&amp;IK$40&lt;&gt;"")*(II39&amp;IK39&lt;&gt;""),IF(IO39&lt;&gt;1,0,COUNTIF($B$39:$B$40,II39)+COUNTIF($D$39:$D$40,II39))+IF(IO36&lt;&gt;1,0,COUNTIF($B$39:$B$40,IK39)+COUNTIF($D$39:$D$40,IK39)),"")</f>
        <v/>
      </c>
      <c r="IV39" s="644"/>
      <c r="IW39" s="646" t="str">
        <f>IF(IV39="","",VLOOKUP(IV39,Sprache!$D$5:$E$63,2,0))</f>
        <v/>
      </c>
      <c r="IX39" s="643"/>
      <c r="IY39" s="646" t="str">
        <f>IF(IX39="","",VLOOKUP(IX39,Sprache!$D$5:$E$63,2,0))</f>
        <v/>
      </c>
      <c r="IZ39" s="643"/>
      <c r="JA39" s="643"/>
      <c r="JB39" s="628">
        <f>COUNTIF(IV$39:IV$40,IV39)+COUNTIF(IX$39:IX$40,IV39)</f>
        <v>0</v>
      </c>
      <c r="JC39" s="606" t="str">
        <f>IF((IZ39&lt;&gt;"")*(JA39&lt;&gt;"")*((IFERROR(VLOOKUP(IV39,$B$39:$F$40,5,0),"")&lt;&gt;"")+(IFERROR(VLOOKUP(IV39,$D$39:$G$40,4,0),"")&lt;&gt;""))*((IFERROR(VLOOKUP(IX39,$B$39:$F$40,5,0),"")&lt;&gt;"")+(IFERROR(VLOOKUP(IX39,$D$39:$G$40,4,0),"")&lt;&gt;"")),IF((JG39&lt;&gt;2)+($B$39&amp;$D$39&lt;&gt;IV39&amp;IX39)*($B$40&amp;$D$40&lt;&gt;IV39&amp;IX39)*($D$39&amp;$B$39&lt;&gt;IV39&amp;IX39)*($D$40&amp;$B$40&lt;&gt;IV39&amp;IX39),"0",(IW43+IW45&gt;IW47+IW49)*(IZ39&gt;JA39)+(IW43+IW45=IW47+IW49)*(IZ39=JA39)+(IW43+IW45&lt;IW47+IW49)*(IZ39&lt;JA39)),"")</f>
        <v/>
      </c>
      <c r="JD39" s="606" t="str">
        <f>IF((JC39&lt;&gt;""),IF(OR(IW43+IW45&lt;&gt;IW47+IW49,PrSettings!$M$4="●"),((IW43+IW45-IW47-IW49)=(IZ39-JA39))*(JC39=1),0),"")</f>
        <v/>
      </c>
      <c r="JE39" s="606" t="str">
        <f>IF((JD39&lt;&gt;""),IF(JC39="0",0,(IW43+IW45=IZ39)*(IW47+IW49=JA39)),"")</f>
        <v/>
      </c>
      <c r="JF39" s="606" t="str">
        <f>IF(JC39&lt;&gt;"",IF((JG39&lt;&gt;2)+($B$39&amp;$D$39&lt;&gt;IV39&amp;IX39)*($B$40&amp;$D$40&lt;&gt;IV39&amp;IX39)*($D$39&amp;$B$39&lt;&gt;IV39&amp;IX39)*($D$40&amp;$B$40&lt;&gt;IV39&amp;IX39),0,IF(ABS(IW43+IW45-IW47-IW49)&gt;=PrSettings!$M$7,(ABS(IW43+IW45-IW47-IW49-IZ39+JA39)&lt;=1)*1,IF(AND(JC39,$F39=$G39,IW43+IW45&gt;=PrSettings!$M$6),(ABS(IZ39-IW43-IW45)&lt;=1)*1,IF(AND(JC39,IW43+IW45+IW47+IW49&gt;=PrSettings!$M$8),(ABS(IZ39-IW43-IW45)+ABS(JA39-IW47-IW49)&lt;=1)*1,"0")))),"")</f>
        <v/>
      </c>
      <c r="JG39" s="607" t="str">
        <f>IF(($C$39&amp;$C$40&amp;$E$39&amp;$E$40&lt;&gt;"")*(IV$39&amp;IV$40&amp;IX$39&amp;IX$40&lt;&gt;"")*(IV39&amp;IX39&lt;&gt;""),IF(JB39&lt;&gt;1,0,COUNTIF($B$39:$B$40,IV39)+COUNTIF($D$39:$D$40,IV39))+IF(JB36&lt;&gt;1,0,COUNTIF($B$39:$B$40,IX39)+COUNTIF($D$39:$D$40,IX39)),"")</f>
        <v/>
      </c>
      <c r="JI39" s="644"/>
      <c r="JJ39" s="646" t="str">
        <f>IF(JI39="","",VLOOKUP(JI39,Sprache!$D$5:$E$63,2,0))</f>
        <v/>
      </c>
      <c r="JK39" s="643"/>
      <c r="JL39" s="646" t="str">
        <f>IF(JK39="","",VLOOKUP(JK39,Sprache!$D$5:$E$63,2,0))</f>
        <v/>
      </c>
      <c r="JM39" s="643"/>
      <c r="JN39" s="643"/>
      <c r="JO39" s="628">
        <f>COUNTIF(JI$39:JI$40,JI39)+COUNTIF(JK$39:JK$40,JI39)</f>
        <v>0</v>
      </c>
      <c r="JP39" s="606" t="str">
        <f>IF((JM39&lt;&gt;"")*(JN39&lt;&gt;"")*((IFERROR(VLOOKUP(JI39,$B$39:$F$40,5,0),"")&lt;&gt;"")+(IFERROR(VLOOKUP(JI39,$D$39:$G$40,4,0),"")&lt;&gt;""))*((IFERROR(VLOOKUP(JK39,$B$39:$F$40,5,0),"")&lt;&gt;"")+(IFERROR(VLOOKUP(JK39,$D$39:$G$40,4,0),"")&lt;&gt;"")),IF((JT39&lt;&gt;2)+($B$39&amp;$D$39&lt;&gt;JI39&amp;JK39)*($B$40&amp;$D$40&lt;&gt;JI39&amp;JK39)*($D$39&amp;$B$39&lt;&gt;JI39&amp;JK39)*($D$40&amp;$B$40&lt;&gt;JI39&amp;JK39),"0",(JJ43+JJ45&gt;JJ47+JJ49)*(JM39&gt;JN39)+(JJ43+JJ45=JJ47+JJ49)*(JM39=JN39)+(JJ43+JJ45&lt;JJ47+JJ49)*(JM39&lt;JN39)),"")</f>
        <v/>
      </c>
      <c r="JQ39" s="606" t="str">
        <f>IF((JP39&lt;&gt;""),IF(OR(JJ43+JJ45&lt;&gt;JJ47+JJ49,PrSettings!$M$4="●"),((JJ43+JJ45-JJ47-JJ49)=(JM39-JN39))*(JP39=1),0),"")</f>
        <v/>
      </c>
      <c r="JR39" s="606" t="str">
        <f>IF((JQ39&lt;&gt;""),IF(JP39="0",0,(JJ43+JJ45=JM39)*(JJ47+JJ49=JN39)),"")</f>
        <v/>
      </c>
      <c r="JS39" s="606" t="str">
        <f>IF(JP39&lt;&gt;"",IF((JT39&lt;&gt;2)+($B$39&amp;$D$39&lt;&gt;JI39&amp;JK39)*($B$40&amp;$D$40&lt;&gt;JI39&amp;JK39)*($D$39&amp;$B$39&lt;&gt;JI39&amp;JK39)*($D$40&amp;$B$40&lt;&gt;JI39&amp;JK39),0,IF(ABS(JJ43+JJ45-JJ47-JJ49)&gt;=PrSettings!$M$7,(ABS(JJ43+JJ45-JJ47-JJ49-JM39+JN39)&lt;=1)*1,IF(AND(JP39,$F39=$G39,JJ43+JJ45&gt;=PrSettings!$M$6),(ABS(JM39-JJ43-JJ45)&lt;=1)*1,IF(AND(JP39,JJ43+JJ45+JJ47+JJ49&gt;=PrSettings!$M$8),(ABS(JM39-JJ43-JJ45)+ABS(JN39-JJ47-JJ49)&lt;=1)*1,"0")))),"")</f>
        <v/>
      </c>
      <c r="JT39" s="607" t="str">
        <f>IF(($C$39&amp;$C$40&amp;$E$39&amp;$E$40&lt;&gt;"")*(JI$39&amp;JI$40&amp;JK$39&amp;JK$40&lt;&gt;"")*(JI39&amp;JK39&lt;&gt;""),IF(JO39&lt;&gt;1,0,COUNTIF($B$39:$B$40,JI39)+COUNTIF($D$39:$D$40,JI39))+IF(JO36&lt;&gt;1,0,COUNTIF($B$39:$B$40,JK39)+COUNTIF($D$39:$D$40,JK39)),"")</f>
        <v/>
      </c>
      <c r="JV39" s="644"/>
      <c r="JW39" s="646" t="str">
        <f>IF(JV39="","",VLOOKUP(JV39,Sprache!$D$5:$E$63,2,0))</f>
        <v/>
      </c>
      <c r="JX39" s="643"/>
      <c r="JY39" s="646" t="str">
        <f>IF(JX39="","",VLOOKUP(JX39,Sprache!$D$5:$E$63,2,0))</f>
        <v/>
      </c>
      <c r="JZ39" s="643"/>
      <c r="KA39" s="643"/>
      <c r="KB39" s="628">
        <f>COUNTIF(JV$39:JV$40,JV39)+COUNTIF(JX$39:JX$40,JV39)</f>
        <v>0</v>
      </c>
      <c r="KC39" s="606" t="str">
        <f>IF((JZ39&lt;&gt;"")*(KA39&lt;&gt;"")*((IFERROR(VLOOKUP(JV39,$B$39:$F$40,5,0),"")&lt;&gt;"")+(IFERROR(VLOOKUP(JV39,$D$39:$G$40,4,0),"")&lt;&gt;""))*((IFERROR(VLOOKUP(JX39,$B$39:$F$40,5,0),"")&lt;&gt;"")+(IFERROR(VLOOKUP(JX39,$D$39:$G$40,4,0),"")&lt;&gt;"")),IF((KG39&lt;&gt;2)+($B$39&amp;$D$39&lt;&gt;JV39&amp;JX39)*($B$40&amp;$D$40&lt;&gt;JV39&amp;JX39)*($D$39&amp;$B$39&lt;&gt;JV39&amp;JX39)*($D$40&amp;$B$40&lt;&gt;JV39&amp;JX39),"0",(JW43+JW45&gt;JW47+JW49)*(JZ39&gt;KA39)+(JW43+JW45=JW47+JW49)*(JZ39=KA39)+(JW43+JW45&lt;JW47+JW49)*(JZ39&lt;KA39)),"")</f>
        <v/>
      </c>
      <c r="KD39" s="606" t="str">
        <f>IF((KC39&lt;&gt;""),IF(OR(JW43+JW45&lt;&gt;JW47+JW49,PrSettings!$M$4="●"),((JW43+JW45-JW47-JW49)=(JZ39-KA39))*(KC39=1),0),"")</f>
        <v/>
      </c>
      <c r="KE39" s="606" t="str">
        <f>IF((KD39&lt;&gt;""),IF(KC39="0",0,(JW43+JW45=JZ39)*(JW47+JW49=KA39)),"")</f>
        <v/>
      </c>
      <c r="KF39" s="606" t="str">
        <f>IF(KC39&lt;&gt;"",IF((KG39&lt;&gt;2)+($B$39&amp;$D$39&lt;&gt;JV39&amp;JX39)*($B$40&amp;$D$40&lt;&gt;JV39&amp;JX39)*($D$39&amp;$B$39&lt;&gt;JV39&amp;JX39)*($D$40&amp;$B$40&lt;&gt;JV39&amp;JX39),0,IF(ABS(JW43+JW45-JW47-JW49)&gt;=PrSettings!$M$7,(ABS(JW43+JW45-JW47-JW49-JZ39+KA39)&lt;=1)*1,IF(AND(KC39,$F39=$G39,JW43+JW45&gt;=PrSettings!$M$6),(ABS(JZ39-JW43-JW45)&lt;=1)*1,IF(AND(KC39,JW43+JW45+JW47+JW49&gt;=PrSettings!$M$8),(ABS(JZ39-JW43-JW45)+ABS(KA39-JW47-JW49)&lt;=1)*1,"0")))),"")</f>
        <v/>
      </c>
      <c r="KG39" s="607" t="str">
        <f>IF(($C$39&amp;$C$40&amp;$E$39&amp;$E$40&lt;&gt;"")*(JV$39&amp;JV$40&amp;JX$39&amp;JX$40&lt;&gt;"")*(JV39&amp;JX39&lt;&gt;""),IF(KB39&lt;&gt;1,0,COUNTIF($B$39:$B$40,JV39)+COUNTIF($D$39:$D$40,JV39))+IF(KB36&lt;&gt;1,0,COUNTIF($B$39:$B$40,JX39)+COUNTIF($D$39:$D$40,JX39)),"")</f>
        <v/>
      </c>
      <c r="KI39" s="644"/>
      <c r="KJ39" s="646" t="str">
        <f>IF(KI39="","",VLOOKUP(KI39,Sprache!$D$5:$E$63,2,0))</f>
        <v/>
      </c>
      <c r="KK39" s="643"/>
      <c r="KL39" s="646" t="str">
        <f>IF(KK39="","",VLOOKUP(KK39,Sprache!$D$5:$E$63,2,0))</f>
        <v/>
      </c>
      <c r="KM39" s="643"/>
      <c r="KN39" s="643"/>
      <c r="KO39" s="628">
        <f>COUNTIF(KI$39:KI$40,KI39)+COUNTIF(KK$39:KK$40,KI39)</f>
        <v>0</v>
      </c>
      <c r="KP39" s="606" t="str">
        <f>IF((KM39&lt;&gt;"")*(KN39&lt;&gt;"")*((IFERROR(VLOOKUP(KI39,$B$39:$F$40,5,0),"")&lt;&gt;"")+(IFERROR(VLOOKUP(KI39,$D$39:$G$40,4,0),"")&lt;&gt;""))*((IFERROR(VLOOKUP(KK39,$B$39:$F$40,5,0),"")&lt;&gt;"")+(IFERROR(VLOOKUP(KK39,$D$39:$G$40,4,0),"")&lt;&gt;"")),IF((KT39&lt;&gt;2)+($B$39&amp;$D$39&lt;&gt;KI39&amp;KK39)*($B$40&amp;$D$40&lt;&gt;KI39&amp;KK39)*($D$39&amp;$B$39&lt;&gt;KI39&amp;KK39)*($D$40&amp;$B$40&lt;&gt;KI39&amp;KK39),"0",(KJ43+KJ45&gt;KJ47+KJ49)*(KM39&gt;KN39)+(KJ43+KJ45=KJ47+KJ49)*(KM39=KN39)+(KJ43+KJ45&lt;KJ47+KJ49)*(KM39&lt;KN39)),"")</f>
        <v/>
      </c>
      <c r="KQ39" s="606" t="str">
        <f>IF((KP39&lt;&gt;""),IF(OR(KJ43+KJ45&lt;&gt;KJ47+KJ49,PrSettings!$M$4="●"),((KJ43+KJ45-KJ47-KJ49)=(KM39-KN39))*(KP39=1),0),"")</f>
        <v/>
      </c>
      <c r="KR39" s="606" t="str">
        <f>IF((KQ39&lt;&gt;""),IF(KP39="0",0,(KJ43+KJ45=KM39)*(KJ47+KJ49=KN39)),"")</f>
        <v/>
      </c>
      <c r="KS39" s="606" t="str">
        <f>IF(KP39&lt;&gt;"",IF((KT39&lt;&gt;2)+($B$39&amp;$D$39&lt;&gt;KI39&amp;KK39)*($B$40&amp;$D$40&lt;&gt;KI39&amp;KK39)*($D$39&amp;$B$39&lt;&gt;KI39&amp;KK39)*($D$40&amp;$B$40&lt;&gt;KI39&amp;KK39),0,IF(ABS(KJ43+KJ45-KJ47-KJ49)&gt;=PrSettings!$M$7,(ABS(KJ43+KJ45-KJ47-KJ49-KM39+KN39)&lt;=1)*1,IF(AND(KP39,$F39=$G39,KJ43+KJ45&gt;=PrSettings!$M$6),(ABS(KM39-KJ43-KJ45)&lt;=1)*1,IF(AND(KP39,KJ43+KJ45+KJ47+KJ49&gt;=PrSettings!$M$8),(ABS(KM39-KJ43-KJ45)+ABS(KN39-KJ47-KJ49)&lt;=1)*1,"0")))),"")</f>
        <v/>
      </c>
      <c r="KT39" s="607" t="str">
        <f>IF(($C$39&amp;$C$40&amp;$E$39&amp;$E$40&lt;&gt;"")*(KI$39&amp;KI$40&amp;KK$39&amp;KK$40&lt;&gt;"")*(KI39&amp;KK39&lt;&gt;""),IF(KO39&lt;&gt;1,0,COUNTIF($B$39:$B$40,KI39)+COUNTIF($D$39:$D$40,KI39))+IF(KO36&lt;&gt;1,0,COUNTIF($B$39:$B$40,KK39)+COUNTIF($D$39:$D$40,KK39)),"")</f>
        <v/>
      </c>
      <c r="KV39" s="644"/>
      <c r="KW39" s="646" t="str">
        <f>IF(KV39="","",VLOOKUP(KV39,Sprache!$D$5:$E$63,2,0))</f>
        <v/>
      </c>
      <c r="KX39" s="643"/>
      <c r="KY39" s="646" t="str">
        <f>IF(KX39="","",VLOOKUP(KX39,Sprache!$D$5:$E$63,2,0))</f>
        <v/>
      </c>
      <c r="KZ39" s="643"/>
      <c r="LA39" s="643"/>
      <c r="LB39" s="628">
        <f>COUNTIF(KV$39:KV$40,KV39)+COUNTIF(KX$39:KX$40,KV39)</f>
        <v>0</v>
      </c>
      <c r="LC39" s="606" t="str">
        <f>IF((KZ39&lt;&gt;"")*(LA39&lt;&gt;"")*((IFERROR(VLOOKUP(KV39,$B$39:$F$40,5,0),"")&lt;&gt;"")+(IFERROR(VLOOKUP(KV39,$D$39:$G$40,4,0),"")&lt;&gt;""))*((IFERROR(VLOOKUP(KX39,$B$39:$F$40,5,0),"")&lt;&gt;"")+(IFERROR(VLOOKUP(KX39,$D$39:$G$40,4,0),"")&lt;&gt;"")),IF((LG39&lt;&gt;2)+($B$39&amp;$D$39&lt;&gt;KV39&amp;KX39)*($B$40&amp;$D$40&lt;&gt;KV39&amp;KX39)*($D$39&amp;$B$39&lt;&gt;KV39&amp;KX39)*($D$40&amp;$B$40&lt;&gt;KV39&amp;KX39),"0",(KW43+KW45&gt;KW47+KW49)*(KZ39&gt;LA39)+(KW43+KW45=KW47+KW49)*(KZ39=LA39)+(KW43+KW45&lt;KW47+KW49)*(KZ39&lt;LA39)),"")</f>
        <v/>
      </c>
      <c r="LD39" s="606" t="str">
        <f>IF((LC39&lt;&gt;""),IF(OR(KW43+KW45&lt;&gt;KW47+KW49,PrSettings!$M$4="●"),((KW43+KW45-KW47-KW49)=(KZ39-LA39))*(LC39=1),0),"")</f>
        <v/>
      </c>
      <c r="LE39" s="606" t="str">
        <f>IF((LD39&lt;&gt;""),IF(LC39="0",0,(KW43+KW45=KZ39)*(KW47+KW49=LA39)),"")</f>
        <v/>
      </c>
      <c r="LF39" s="606" t="str">
        <f>IF(LC39&lt;&gt;"",IF((LG39&lt;&gt;2)+($B$39&amp;$D$39&lt;&gt;KV39&amp;KX39)*($B$40&amp;$D$40&lt;&gt;KV39&amp;KX39)*($D$39&amp;$B$39&lt;&gt;KV39&amp;KX39)*($D$40&amp;$B$40&lt;&gt;KV39&amp;KX39),0,IF(ABS(KW43+KW45-KW47-KW49)&gt;=PrSettings!$M$7,(ABS(KW43+KW45-KW47-KW49-KZ39+LA39)&lt;=1)*1,IF(AND(LC39,$F39=$G39,KW43+KW45&gt;=PrSettings!$M$6),(ABS(KZ39-KW43-KW45)&lt;=1)*1,IF(AND(LC39,KW43+KW45+KW47+KW49&gt;=PrSettings!$M$8),(ABS(KZ39-KW43-KW45)+ABS(LA39-KW47-KW49)&lt;=1)*1,"0")))),"")</f>
        <v/>
      </c>
      <c r="LG39" s="607" t="str">
        <f>IF(($C$39&amp;$C$40&amp;$E$39&amp;$E$40&lt;&gt;"")*(KV$39&amp;KV$40&amp;KX$39&amp;KX$40&lt;&gt;"")*(KV39&amp;KX39&lt;&gt;""),IF(LB39&lt;&gt;1,0,COUNTIF($B$39:$B$40,KV39)+COUNTIF($D$39:$D$40,KV39))+IF(LB36&lt;&gt;1,0,COUNTIF($B$39:$B$40,KX39)+COUNTIF($D$39:$D$40,KX39)),"")</f>
        <v/>
      </c>
      <c r="LI39" s="644"/>
      <c r="LJ39" s="646" t="str">
        <f>IF(LI39="","",VLOOKUP(LI39,Sprache!$D$5:$E$63,2,0))</f>
        <v/>
      </c>
      <c r="LK39" s="643"/>
      <c r="LL39" s="646" t="str">
        <f>IF(LK39="","",VLOOKUP(LK39,Sprache!$D$5:$E$63,2,0))</f>
        <v/>
      </c>
      <c r="LM39" s="643"/>
      <c r="LN39" s="643"/>
      <c r="LO39" s="628">
        <f>COUNTIF(LI$39:LI$40,LI39)+COUNTIF(LK$39:LK$40,LI39)</f>
        <v>0</v>
      </c>
      <c r="LP39" s="606" t="str">
        <f>IF((LM39&lt;&gt;"")*(LN39&lt;&gt;"")*((IFERROR(VLOOKUP(LI39,$B$39:$F$40,5,0),"")&lt;&gt;"")+(IFERROR(VLOOKUP(LI39,$D$39:$G$40,4,0),"")&lt;&gt;""))*((IFERROR(VLOOKUP(LK39,$B$39:$F$40,5,0),"")&lt;&gt;"")+(IFERROR(VLOOKUP(LK39,$D$39:$G$40,4,0),"")&lt;&gt;"")),IF((LT39&lt;&gt;2)+($B$39&amp;$D$39&lt;&gt;LI39&amp;LK39)*($B$40&amp;$D$40&lt;&gt;LI39&amp;LK39)*($D$39&amp;$B$39&lt;&gt;LI39&amp;LK39)*($D$40&amp;$B$40&lt;&gt;LI39&amp;LK39),"0",(LJ43+LJ45&gt;LJ47+LJ49)*(LM39&gt;LN39)+(LJ43+LJ45=LJ47+LJ49)*(LM39=LN39)+(LJ43+LJ45&lt;LJ47+LJ49)*(LM39&lt;LN39)),"")</f>
        <v/>
      </c>
      <c r="LQ39" s="606" t="str">
        <f>IF((LP39&lt;&gt;""),IF(OR(LJ43+LJ45&lt;&gt;LJ47+LJ49,PrSettings!$M$4="●"),((LJ43+LJ45-LJ47-LJ49)=(LM39-LN39))*(LP39=1),0),"")</f>
        <v/>
      </c>
      <c r="LR39" s="606" t="str">
        <f>IF((LQ39&lt;&gt;""),IF(LP39="0",0,(LJ43+LJ45=LM39)*(LJ47+LJ49=LN39)),"")</f>
        <v/>
      </c>
      <c r="LS39" s="606" t="str">
        <f>IF(LP39&lt;&gt;"",IF((LT39&lt;&gt;2)+($B$39&amp;$D$39&lt;&gt;LI39&amp;LK39)*($B$40&amp;$D$40&lt;&gt;LI39&amp;LK39)*($D$39&amp;$B$39&lt;&gt;LI39&amp;LK39)*($D$40&amp;$B$40&lt;&gt;LI39&amp;LK39),0,IF(ABS(LJ43+LJ45-LJ47-LJ49)&gt;=PrSettings!$M$7,(ABS(LJ43+LJ45-LJ47-LJ49-LM39+LN39)&lt;=1)*1,IF(AND(LP39,$F39=$G39,LJ43+LJ45&gt;=PrSettings!$M$6),(ABS(LM39-LJ43-LJ45)&lt;=1)*1,IF(AND(LP39,LJ43+LJ45+LJ47+LJ49&gt;=PrSettings!$M$8),(ABS(LM39-LJ43-LJ45)+ABS(LN39-LJ47-LJ49)&lt;=1)*1,"0")))),"")</f>
        <v/>
      </c>
      <c r="LT39" s="607" t="str">
        <f>IF(($C$39&amp;$C$40&amp;$E$39&amp;$E$40&lt;&gt;"")*(LI$39&amp;LI$40&amp;LK$39&amp;LK$40&lt;&gt;"")*(LI39&amp;LK39&lt;&gt;""),IF(LO39&lt;&gt;1,0,COUNTIF($B$39:$B$40,LI39)+COUNTIF($D$39:$D$40,LI39))+IF(LO36&lt;&gt;1,0,COUNTIF($B$39:$B$40,LK39)+COUNTIF($D$39:$D$40,LK39)),"")</f>
        <v/>
      </c>
      <c r="LV39" s="644"/>
      <c r="LW39" s="646" t="str">
        <f>IF(LV39="","",VLOOKUP(LV39,Sprache!$D$5:$E$63,2,0))</f>
        <v/>
      </c>
      <c r="LX39" s="643"/>
      <c r="LY39" s="646" t="str">
        <f>IF(LX39="","",VLOOKUP(LX39,Sprache!$D$5:$E$63,2,0))</f>
        <v/>
      </c>
      <c r="LZ39" s="643"/>
      <c r="MA39" s="643"/>
      <c r="MB39" s="628">
        <f>COUNTIF(LV$39:LV$40,LV39)+COUNTIF(LX$39:LX$40,LV39)</f>
        <v>0</v>
      </c>
      <c r="MC39" s="606" t="str">
        <f>IF((LZ39&lt;&gt;"")*(MA39&lt;&gt;"")*((IFERROR(VLOOKUP(LV39,$B$39:$F$40,5,0),"")&lt;&gt;"")+(IFERROR(VLOOKUP(LV39,$D$39:$G$40,4,0),"")&lt;&gt;""))*((IFERROR(VLOOKUP(LX39,$B$39:$F$40,5,0),"")&lt;&gt;"")+(IFERROR(VLOOKUP(LX39,$D$39:$G$40,4,0),"")&lt;&gt;"")),IF((MG39&lt;&gt;2)+($B$39&amp;$D$39&lt;&gt;LV39&amp;LX39)*($B$40&amp;$D$40&lt;&gt;LV39&amp;LX39)*($D$39&amp;$B$39&lt;&gt;LV39&amp;LX39)*($D$40&amp;$B$40&lt;&gt;LV39&amp;LX39),"0",(LW43+LW45&gt;LW47+LW49)*(LZ39&gt;MA39)+(LW43+LW45=LW47+LW49)*(LZ39=MA39)+(LW43+LW45&lt;LW47+LW49)*(LZ39&lt;MA39)),"")</f>
        <v/>
      </c>
      <c r="MD39" s="606" t="str">
        <f>IF((MC39&lt;&gt;""),IF(OR(LW43+LW45&lt;&gt;LW47+LW49,PrSettings!$M$4="●"),((LW43+LW45-LW47-LW49)=(LZ39-MA39))*(MC39=1),0),"")</f>
        <v/>
      </c>
      <c r="ME39" s="606" t="str">
        <f>IF((MD39&lt;&gt;""),IF(MC39="0",0,(LW43+LW45=LZ39)*(LW47+LW49=MA39)),"")</f>
        <v/>
      </c>
      <c r="MF39" s="606" t="str">
        <f>IF(MC39&lt;&gt;"",IF((MG39&lt;&gt;2)+($B$39&amp;$D$39&lt;&gt;LV39&amp;LX39)*($B$40&amp;$D$40&lt;&gt;LV39&amp;LX39)*($D$39&amp;$B$39&lt;&gt;LV39&amp;LX39)*($D$40&amp;$B$40&lt;&gt;LV39&amp;LX39),0,IF(ABS(LW43+LW45-LW47-LW49)&gt;=PrSettings!$M$7,(ABS(LW43+LW45-LW47-LW49-LZ39+MA39)&lt;=1)*1,IF(AND(MC39,$F39=$G39,LW43+LW45&gt;=PrSettings!$M$6),(ABS(LZ39-LW43-LW45)&lt;=1)*1,IF(AND(MC39,LW43+LW45+LW47+LW49&gt;=PrSettings!$M$8),(ABS(LZ39-LW43-LW45)+ABS(MA39-LW47-LW49)&lt;=1)*1,"0")))),"")</f>
        <v/>
      </c>
      <c r="MG39" s="607" t="str">
        <f>IF(($C$39&amp;$C$40&amp;$E$39&amp;$E$40&lt;&gt;"")*(LV$39&amp;LV$40&amp;LX$39&amp;LX$40&lt;&gt;"")*(LV39&amp;LX39&lt;&gt;""),IF(MB39&lt;&gt;1,0,COUNTIF($B$39:$B$40,LV39)+COUNTIF($D$39:$D$40,LV39))+IF(MB36&lt;&gt;1,0,COUNTIF($B$39:$B$40,LX39)+COUNTIF($D$39:$D$40,LX39)),"")</f>
        <v/>
      </c>
    </row>
    <row r="40" spans="2:345" x14ac:dyDescent="0.25">
      <c r="B40" s="605">
        <f>IF(C40="","",INDEX(Groups!$C$7:$C$25,MATCH(C40,Groups!$D$7:$D$25,0)))</f>
        <v>4</v>
      </c>
      <c r="C40" s="646" t="str">
        <f>EURO!$I$64</f>
        <v>Deutschland</v>
      </c>
      <c r="D40" s="606">
        <f>IF(E40="","",INDEX(Groups!$C$7:$C$25,MATCH(E40,Groups!$D$7:$D$25,0)))</f>
        <v>5</v>
      </c>
      <c r="E40" s="646" t="str">
        <f>EURO!$K$64</f>
        <v>Spanien</v>
      </c>
      <c r="F40" s="649">
        <f>IF(AND(EURO!$I$65&lt;&gt;"",EURO!$K$65&lt;&gt;""),EURO!$I$65+IF(AND(EURO!$I$67&lt;&gt;"",EURO!$K$67&lt;&gt;"",EURO!$I$65=EURO!$K$65),EURO!$I$67,0),"")</f>
        <v>0</v>
      </c>
      <c r="G40" s="650">
        <f>IF(AND(EURO!$I$65&lt;&gt;"",EURO!$K$65&lt;&gt;""),EURO!$K$65+IF(AND(EURO!$I$67&lt;&gt;"",EURO!$K$67&lt;&gt;"",EURO!$I$65=EURO!$K$65),EURO!$K$67,0),"")</f>
        <v>1</v>
      </c>
      <c r="I40" s="644"/>
      <c r="J40" s="646" t="str">
        <f>IF(I40="","",VLOOKUP(I40,Sprache!$D$5:$E$63,2,0))</f>
        <v/>
      </c>
      <c r="K40" s="643"/>
      <c r="L40" s="646" t="str">
        <f>IF(K40="","",VLOOKUP(K40,Sprache!$D$5:$E$63,2,0))</f>
        <v/>
      </c>
      <c r="M40" s="643"/>
      <c r="N40" s="643"/>
      <c r="O40" s="634">
        <f>COUNTIF(I$39:I$40,I40)+COUNTIF(K$39:K$40,I40)</f>
        <v>0</v>
      </c>
      <c r="P40" s="606" t="str">
        <f>IF((M40&lt;&gt;"")*(N40&lt;&gt;"")*((IFERROR(VLOOKUP(I40,$B$39:$F$40,5,0),"")&lt;&gt;"")+(IFERROR(VLOOKUP(I40,$D$39:$G$40,4,0),"")&lt;&gt;""))*((IFERROR(VLOOKUP(K40,$B$39:$F$40,5,0),"")&lt;&gt;"")+(IFERROR(VLOOKUP(K40,$D$39:$G$40,4,0),"")&lt;&gt;"")),IF((T40&lt;&gt;2)+($B$39&amp;$D$39&lt;&gt;I40&amp;K40)*($B$40&amp;$D$40&lt;&gt;I40&amp;K40)*($D$39&amp;$B$39&lt;&gt;I40&amp;K40)*($D$40&amp;$B$40&lt;&gt;I40&amp;K40),"0",(J44+J46&gt;J48+J50)*(M40&gt;N40)+(J44+J46=J48+J50)*(M40=N40)+(J44+J46&lt;J48+J50)*(M40&lt;N40)),"")</f>
        <v/>
      </c>
      <c r="Q40" s="606" t="str">
        <f>IF((P40&lt;&gt;""),IF(OR(J44+J46&lt;&gt;J48+J50,PrSettings!$M$4="●"),((J44+J46-J48-J50)=(M40-N40))*(P40=1),0),"")</f>
        <v/>
      </c>
      <c r="R40" s="606" t="str">
        <f>IF((Q40&lt;&gt;""),IF(P40="0",0,(J44+J46=M40)*(J48+J50=N40)),"")</f>
        <v/>
      </c>
      <c r="S40" s="606" t="str">
        <f>IF(P40&lt;&gt;"",IF((T40&lt;&gt;2)+($B$39&amp;$D$39&lt;&gt;I40&amp;K40)*($B$40&amp;$D$40&lt;&gt;I40&amp;K40)*($D$39&amp;$B$39&lt;&gt;I40&amp;K40)*($D$40&amp;$B$40&lt;&gt;I40&amp;K40),0,IF(ABS(J44+J46-J48-J50)&gt;=PrSettings!$M$7,(ABS(J44+J46-J48-J50-M40+N40)&lt;=1)*1,IF(AND(P40,$F40=$G40,J44+J46&gt;=PrSettings!$M$6),(ABS(M40-J44-J46)&lt;=1)*1,IF(AND(P40,J44+J46+J48+J50&gt;=PrSettings!$M$8),(ABS(M40-J44-J46)+ABS(N40-J48-J50)&lt;=1)*1,"0")))),"")</f>
        <v/>
      </c>
      <c r="T40" s="607" t="str">
        <f>IF(($C$39&amp;$C$40&amp;$E$39&amp;$E$40&lt;&gt;"")*(I$39&amp;I$40&amp;K$39&amp;K$40&lt;&gt;"")*(I40&amp;K40&lt;&gt;""),IF(O40&lt;&gt;1,0,COUNTIF($B$39:$B$40,I40)+COUNTIF($D$39:$D$40,I40))+IF(O37&lt;&gt;1,0,COUNTIF($B$39:$B$40,K40)+COUNTIF($D$39:$D$40,K40)),"")</f>
        <v/>
      </c>
      <c r="V40" s="644"/>
      <c r="W40" s="646" t="str">
        <f>IF(V40="","",VLOOKUP(V40,Sprache!$D$5:$E$63,2,0))</f>
        <v/>
      </c>
      <c r="X40" s="643"/>
      <c r="Y40" s="646" t="str">
        <f>IF(X40="","",VLOOKUP(X40,Sprache!$D$5:$E$63,2,0))</f>
        <v/>
      </c>
      <c r="Z40" s="643"/>
      <c r="AA40" s="643"/>
      <c r="AB40" s="634">
        <f>COUNTIF(V$39:V$40,V40)+COUNTIF(X$39:X$40,V40)</f>
        <v>0</v>
      </c>
      <c r="AC40" s="606" t="str">
        <f>IF((Z40&lt;&gt;"")*(AA40&lt;&gt;"")*((IFERROR(VLOOKUP(V40,$B$39:$F$40,5,0),"")&lt;&gt;"")+(IFERROR(VLOOKUP(V40,$D$39:$G$40,4,0),"")&lt;&gt;""))*((IFERROR(VLOOKUP(X40,$B$39:$F$40,5,0),"")&lt;&gt;"")+(IFERROR(VLOOKUP(X40,$D$39:$G$40,4,0),"")&lt;&gt;"")),IF((AG40&lt;&gt;2)+($B$39&amp;$D$39&lt;&gt;V40&amp;X40)*($B$40&amp;$D$40&lt;&gt;V40&amp;X40)*($D$39&amp;$B$39&lt;&gt;V40&amp;X40)*($D$40&amp;$B$40&lt;&gt;V40&amp;X40),"0",(W44+W46&gt;W48+W50)*(Z40&gt;AA40)+(W44+W46=W48+W50)*(Z40=AA40)+(W44+W46&lt;W48+W50)*(Z40&lt;AA40)),"")</f>
        <v/>
      </c>
      <c r="AD40" s="606" t="str">
        <f>IF((AC40&lt;&gt;""),IF(OR(W44+W46&lt;&gt;W48+W50,PrSettings!$M$4="●"),((W44+W46-W48-W50)=(Z40-AA40))*(AC40=1),0),"")</f>
        <v/>
      </c>
      <c r="AE40" s="606" t="str">
        <f>IF((AD40&lt;&gt;""),IF(AC40="0",0,(W44+W46=Z40)*(W48+W50=AA40)),"")</f>
        <v/>
      </c>
      <c r="AF40" s="606" t="str">
        <f>IF(AC40&lt;&gt;"",IF((AG40&lt;&gt;2)+($B$39&amp;$D$39&lt;&gt;V40&amp;X40)*($B$40&amp;$D$40&lt;&gt;V40&amp;X40)*($D$39&amp;$B$39&lt;&gt;V40&amp;X40)*($D$40&amp;$B$40&lt;&gt;V40&amp;X40),0,IF(ABS(W44+W46-W48-W50)&gt;=PrSettings!$M$7,(ABS(W44+W46-W48-W50-Z40+AA40)&lt;=1)*1,IF(AND(AC40,$F40=$G40,W44+W46&gt;=PrSettings!$M$6),(ABS(Z40-W44-W46)&lt;=1)*1,IF(AND(AC40,W44+W46+W48+W50&gt;=PrSettings!$M$8),(ABS(Z40-W44-W46)+ABS(AA40-W48-W50)&lt;=1)*1,"0")))),"")</f>
        <v/>
      </c>
      <c r="AG40" s="607" t="str">
        <f>IF(($C$39&amp;$C$40&amp;$E$39&amp;$E$40&lt;&gt;"")*(V$39&amp;V$40&amp;X$39&amp;X$40&lt;&gt;"")*(V40&amp;X40&lt;&gt;""),IF(AB40&lt;&gt;1,0,COUNTIF($B$39:$B$40,V40)+COUNTIF($D$39:$D$40,V40))+IF(AB37&lt;&gt;1,0,COUNTIF($B$39:$B$40,X40)+COUNTIF($D$39:$D$40,X40)),"")</f>
        <v/>
      </c>
      <c r="AI40" s="644"/>
      <c r="AJ40" s="646" t="str">
        <f>IF(AI40="","",VLOOKUP(AI40,Sprache!$D$5:$E$63,2,0))</f>
        <v/>
      </c>
      <c r="AK40" s="643"/>
      <c r="AL40" s="646" t="str">
        <f>IF(AK40="","",VLOOKUP(AK40,Sprache!$D$5:$E$63,2,0))</f>
        <v/>
      </c>
      <c r="AM40" s="643"/>
      <c r="AN40" s="643"/>
      <c r="AO40" s="634">
        <f>COUNTIF(AI$39:AI$40,AI40)+COUNTIF(AK$39:AK$40,AI40)</f>
        <v>0</v>
      </c>
      <c r="AP40" s="606" t="str">
        <f>IF((AM40&lt;&gt;"")*(AN40&lt;&gt;"")*((IFERROR(VLOOKUP(AI40,$B$39:$F$40,5,0),"")&lt;&gt;"")+(IFERROR(VLOOKUP(AI40,$D$39:$G$40,4,0),"")&lt;&gt;""))*((IFERROR(VLOOKUP(AK40,$B$39:$F$40,5,0),"")&lt;&gt;"")+(IFERROR(VLOOKUP(AK40,$D$39:$G$40,4,0),"")&lt;&gt;"")),IF((AT40&lt;&gt;2)+($B$39&amp;$D$39&lt;&gt;AI40&amp;AK40)*($B$40&amp;$D$40&lt;&gt;AI40&amp;AK40)*($D$39&amp;$B$39&lt;&gt;AI40&amp;AK40)*($D$40&amp;$B$40&lt;&gt;AI40&amp;AK40),"0",(AJ44+AJ46&gt;AJ48+AJ50)*(AM40&gt;AN40)+(AJ44+AJ46=AJ48+AJ50)*(AM40=AN40)+(AJ44+AJ46&lt;AJ48+AJ50)*(AM40&lt;AN40)),"")</f>
        <v/>
      </c>
      <c r="AQ40" s="606" t="str">
        <f>IF((AP40&lt;&gt;""),IF(OR(AJ44+AJ46&lt;&gt;AJ48+AJ50,PrSettings!$M$4="●"),((AJ44+AJ46-AJ48-AJ50)=(AM40-AN40))*(AP40=1),0),"")</f>
        <v/>
      </c>
      <c r="AR40" s="606" t="str">
        <f>IF((AQ40&lt;&gt;""),IF(AP40="0",0,(AJ44+AJ46=AM40)*(AJ48+AJ50=AN40)),"")</f>
        <v/>
      </c>
      <c r="AS40" s="606" t="str">
        <f>IF(AP40&lt;&gt;"",IF((AT40&lt;&gt;2)+($B$39&amp;$D$39&lt;&gt;AI40&amp;AK40)*($B$40&amp;$D$40&lt;&gt;AI40&amp;AK40)*($D$39&amp;$B$39&lt;&gt;AI40&amp;AK40)*($D$40&amp;$B$40&lt;&gt;AI40&amp;AK40),0,IF(ABS(AJ44+AJ46-AJ48-AJ50)&gt;=PrSettings!$M$7,(ABS(AJ44+AJ46-AJ48-AJ50-AM40+AN40)&lt;=1)*1,IF(AND(AP40,$F40=$G40,AJ44+AJ46&gt;=PrSettings!$M$6),(ABS(AM40-AJ44-AJ46)&lt;=1)*1,IF(AND(AP40,AJ44+AJ46+AJ48+AJ50&gt;=PrSettings!$M$8),(ABS(AM40-AJ44-AJ46)+ABS(AN40-AJ48-AJ50)&lt;=1)*1,"0")))),"")</f>
        <v/>
      </c>
      <c r="AT40" s="607" t="str">
        <f>IF(($C$39&amp;$C$40&amp;$E$39&amp;$E$40&lt;&gt;"")*(AI$39&amp;AI$40&amp;AK$39&amp;AK$40&lt;&gt;"")*(AI40&amp;AK40&lt;&gt;""),IF(AO40&lt;&gt;1,0,COUNTIF($B$39:$B$40,AI40)+COUNTIF($D$39:$D$40,AI40))+IF(AO37&lt;&gt;1,0,COUNTIF($B$39:$B$40,AK40)+COUNTIF($D$39:$D$40,AK40)),"")</f>
        <v/>
      </c>
      <c r="AV40" s="644"/>
      <c r="AW40" s="646" t="str">
        <f>IF(AV40="","",VLOOKUP(AV40,Sprache!$D$5:$E$63,2,0))</f>
        <v/>
      </c>
      <c r="AX40" s="643"/>
      <c r="AY40" s="646" t="str">
        <f>IF(AX40="","",VLOOKUP(AX40,Sprache!$D$5:$E$63,2,0))</f>
        <v/>
      </c>
      <c r="AZ40" s="643"/>
      <c r="BA40" s="643"/>
      <c r="BB40" s="634">
        <f>COUNTIF(AV$39:AV$40,AV40)+COUNTIF(AX$39:AX$40,AV40)</f>
        <v>0</v>
      </c>
      <c r="BC40" s="606" t="str">
        <f>IF((AZ40&lt;&gt;"")*(BA40&lt;&gt;"")*((IFERROR(VLOOKUP(AV40,$B$39:$F$40,5,0),"")&lt;&gt;"")+(IFERROR(VLOOKUP(AV40,$D$39:$G$40,4,0),"")&lt;&gt;""))*((IFERROR(VLOOKUP(AX40,$B$39:$F$40,5,0),"")&lt;&gt;"")+(IFERROR(VLOOKUP(AX40,$D$39:$G$40,4,0),"")&lt;&gt;"")),IF((BG40&lt;&gt;2)+($B$39&amp;$D$39&lt;&gt;AV40&amp;AX40)*($B$40&amp;$D$40&lt;&gt;AV40&amp;AX40)*($D$39&amp;$B$39&lt;&gt;AV40&amp;AX40)*($D$40&amp;$B$40&lt;&gt;AV40&amp;AX40),"0",(AW44+AW46&gt;AW48+AW50)*(AZ40&gt;BA40)+(AW44+AW46=AW48+AW50)*(AZ40=BA40)+(AW44+AW46&lt;AW48+AW50)*(AZ40&lt;BA40)),"")</f>
        <v/>
      </c>
      <c r="BD40" s="606" t="str">
        <f>IF((BC40&lt;&gt;""),IF(OR(AW44+AW46&lt;&gt;AW48+AW50,PrSettings!$M$4="●"),((AW44+AW46-AW48-AW50)=(AZ40-BA40))*(BC40=1),0),"")</f>
        <v/>
      </c>
      <c r="BE40" s="606" t="str">
        <f>IF((BD40&lt;&gt;""),IF(BC40="0",0,(AW44+AW46=AZ40)*(AW48+AW50=BA40)),"")</f>
        <v/>
      </c>
      <c r="BF40" s="606" t="str">
        <f>IF(BC40&lt;&gt;"",IF((BG40&lt;&gt;2)+($B$39&amp;$D$39&lt;&gt;AV40&amp;AX40)*($B$40&amp;$D$40&lt;&gt;AV40&amp;AX40)*($D$39&amp;$B$39&lt;&gt;AV40&amp;AX40)*($D$40&amp;$B$40&lt;&gt;AV40&amp;AX40),0,IF(ABS(AW44+AW46-AW48-AW50)&gt;=PrSettings!$M$7,(ABS(AW44+AW46-AW48-AW50-AZ40+BA40)&lt;=1)*1,IF(AND(BC40,$F40=$G40,AW44+AW46&gt;=PrSettings!$M$6),(ABS(AZ40-AW44-AW46)&lt;=1)*1,IF(AND(BC40,AW44+AW46+AW48+AW50&gt;=PrSettings!$M$8),(ABS(AZ40-AW44-AW46)+ABS(BA40-AW48-AW50)&lt;=1)*1,"0")))),"")</f>
        <v/>
      </c>
      <c r="BG40" s="607" t="str">
        <f>IF(($C$39&amp;$C$40&amp;$E$39&amp;$E$40&lt;&gt;"")*(AV$39&amp;AV$40&amp;AX$39&amp;AX$40&lt;&gt;"")*(AV40&amp;AX40&lt;&gt;""),IF(BB40&lt;&gt;1,0,COUNTIF($B$39:$B$40,AV40)+COUNTIF($D$39:$D$40,AV40))+IF(BB37&lt;&gt;1,0,COUNTIF($B$39:$B$40,AX40)+COUNTIF($D$39:$D$40,AX40)),"")</f>
        <v/>
      </c>
      <c r="BI40" s="644"/>
      <c r="BJ40" s="646" t="str">
        <f>IF(BI40="","",VLOOKUP(BI40,Sprache!$D$5:$E$63,2,0))</f>
        <v/>
      </c>
      <c r="BK40" s="643"/>
      <c r="BL40" s="646" t="str">
        <f>IF(BK40="","",VLOOKUP(BK40,Sprache!$D$5:$E$63,2,0))</f>
        <v/>
      </c>
      <c r="BM40" s="643"/>
      <c r="BN40" s="643"/>
      <c r="BO40" s="634">
        <f>COUNTIF(BI$39:BI$40,BI40)+COUNTIF(BK$39:BK$40,BI40)</f>
        <v>0</v>
      </c>
      <c r="BP40" s="606" t="str">
        <f>IF((BM40&lt;&gt;"")*(BN40&lt;&gt;"")*((IFERROR(VLOOKUP(BI40,$B$39:$F$40,5,0),"")&lt;&gt;"")+(IFERROR(VLOOKUP(BI40,$D$39:$G$40,4,0),"")&lt;&gt;""))*((IFERROR(VLOOKUP(BK40,$B$39:$F$40,5,0),"")&lt;&gt;"")+(IFERROR(VLOOKUP(BK40,$D$39:$G$40,4,0),"")&lt;&gt;"")),IF((BT40&lt;&gt;2)+($B$39&amp;$D$39&lt;&gt;BI40&amp;BK40)*($B$40&amp;$D$40&lt;&gt;BI40&amp;BK40)*($D$39&amp;$B$39&lt;&gt;BI40&amp;BK40)*($D$40&amp;$B$40&lt;&gt;BI40&amp;BK40),"0",(BJ44+BJ46&gt;BJ48+BJ50)*(BM40&gt;BN40)+(BJ44+BJ46=BJ48+BJ50)*(BM40=BN40)+(BJ44+BJ46&lt;BJ48+BJ50)*(BM40&lt;BN40)),"")</f>
        <v/>
      </c>
      <c r="BQ40" s="606" t="str">
        <f>IF((BP40&lt;&gt;""),IF(OR(BJ44+BJ46&lt;&gt;BJ48+BJ50,PrSettings!$M$4="●"),((BJ44+BJ46-BJ48-BJ50)=(BM40-BN40))*(BP40=1),0),"")</f>
        <v/>
      </c>
      <c r="BR40" s="606" t="str">
        <f>IF((BQ40&lt;&gt;""),IF(BP40="0",0,(BJ44+BJ46=BM40)*(BJ48+BJ50=BN40)),"")</f>
        <v/>
      </c>
      <c r="BS40" s="606" t="str">
        <f>IF(BP40&lt;&gt;"",IF((BT40&lt;&gt;2)+($B$39&amp;$D$39&lt;&gt;BI40&amp;BK40)*($B$40&amp;$D$40&lt;&gt;BI40&amp;BK40)*($D$39&amp;$B$39&lt;&gt;BI40&amp;BK40)*($D$40&amp;$B$40&lt;&gt;BI40&amp;BK40),0,IF(ABS(BJ44+BJ46-BJ48-BJ50)&gt;=PrSettings!$M$7,(ABS(BJ44+BJ46-BJ48-BJ50-BM40+BN40)&lt;=1)*1,IF(AND(BP40,$F40=$G40,BJ44+BJ46&gt;=PrSettings!$M$6),(ABS(BM40-BJ44-BJ46)&lt;=1)*1,IF(AND(BP40,BJ44+BJ46+BJ48+BJ50&gt;=PrSettings!$M$8),(ABS(BM40-BJ44-BJ46)+ABS(BN40-BJ48-BJ50)&lt;=1)*1,"0")))),"")</f>
        <v/>
      </c>
      <c r="BT40" s="607" t="str">
        <f>IF(($C$39&amp;$C$40&amp;$E$39&amp;$E$40&lt;&gt;"")*(BI$39&amp;BI$40&amp;BK$39&amp;BK$40&lt;&gt;"")*(BI40&amp;BK40&lt;&gt;""),IF(BO40&lt;&gt;1,0,COUNTIF($B$39:$B$40,BI40)+COUNTIF($D$39:$D$40,BI40))+IF(BO37&lt;&gt;1,0,COUNTIF($B$39:$B$40,BK40)+COUNTIF($D$39:$D$40,BK40)),"")</f>
        <v/>
      </c>
      <c r="BV40" s="644"/>
      <c r="BW40" s="646" t="str">
        <f>IF(BV40="","",VLOOKUP(BV40,Sprache!$D$5:$E$63,2,0))</f>
        <v/>
      </c>
      <c r="BX40" s="643"/>
      <c r="BY40" s="646" t="str">
        <f>IF(BX40="","",VLOOKUP(BX40,Sprache!$D$5:$E$63,2,0))</f>
        <v/>
      </c>
      <c r="BZ40" s="643"/>
      <c r="CA40" s="643"/>
      <c r="CB40" s="634">
        <f>COUNTIF(BV$39:BV$40,BV40)+COUNTIF(BX$39:BX$40,BV40)</f>
        <v>0</v>
      </c>
      <c r="CC40" s="606" t="str">
        <f>IF((BZ40&lt;&gt;"")*(CA40&lt;&gt;"")*((IFERROR(VLOOKUP(BV40,$B$39:$F$40,5,0),"")&lt;&gt;"")+(IFERROR(VLOOKUP(BV40,$D$39:$G$40,4,0),"")&lt;&gt;""))*((IFERROR(VLOOKUP(BX40,$B$39:$F$40,5,0),"")&lt;&gt;"")+(IFERROR(VLOOKUP(BX40,$D$39:$G$40,4,0),"")&lt;&gt;"")),IF((CG40&lt;&gt;2)+($B$39&amp;$D$39&lt;&gt;BV40&amp;BX40)*($B$40&amp;$D$40&lt;&gt;BV40&amp;BX40)*($D$39&amp;$B$39&lt;&gt;BV40&amp;BX40)*($D$40&amp;$B$40&lt;&gt;BV40&amp;BX40),"0",(BW44+BW46&gt;BW48+BW50)*(BZ40&gt;CA40)+(BW44+BW46=BW48+BW50)*(BZ40=CA40)+(BW44+BW46&lt;BW48+BW50)*(BZ40&lt;CA40)),"")</f>
        <v/>
      </c>
      <c r="CD40" s="606" t="str">
        <f>IF((CC40&lt;&gt;""),IF(OR(BW44+BW46&lt;&gt;BW48+BW50,PrSettings!$M$4="●"),((BW44+BW46-BW48-BW50)=(BZ40-CA40))*(CC40=1),0),"")</f>
        <v/>
      </c>
      <c r="CE40" s="606" t="str">
        <f>IF((CD40&lt;&gt;""),IF(CC40="0",0,(BW44+BW46=BZ40)*(BW48+BW50=CA40)),"")</f>
        <v/>
      </c>
      <c r="CF40" s="606" t="str">
        <f>IF(CC40&lt;&gt;"",IF((CG40&lt;&gt;2)+($B$39&amp;$D$39&lt;&gt;BV40&amp;BX40)*($B$40&amp;$D$40&lt;&gt;BV40&amp;BX40)*($D$39&amp;$B$39&lt;&gt;BV40&amp;BX40)*($D$40&amp;$B$40&lt;&gt;BV40&amp;BX40),0,IF(ABS(BW44+BW46-BW48-BW50)&gt;=PrSettings!$M$7,(ABS(BW44+BW46-BW48-BW50-BZ40+CA40)&lt;=1)*1,IF(AND(CC40,$F40=$G40,BW44+BW46&gt;=PrSettings!$M$6),(ABS(BZ40-BW44-BW46)&lt;=1)*1,IF(AND(CC40,BW44+BW46+BW48+BW50&gt;=PrSettings!$M$8),(ABS(BZ40-BW44-BW46)+ABS(CA40-BW48-BW50)&lt;=1)*1,"0")))),"")</f>
        <v/>
      </c>
      <c r="CG40" s="607" t="str">
        <f>IF(($C$39&amp;$C$40&amp;$E$39&amp;$E$40&lt;&gt;"")*(BV$39&amp;BV$40&amp;BX$39&amp;BX$40&lt;&gt;"")*(BV40&amp;BX40&lt;&gt;""),IF(CB40&lt;&gt;1,0,COUNTIF($B$39:$B$40,BV40)+COUNTIF($D$39:$D$40,BV40))+IF(CB37&lt;&gt;1,0,COUNTIF($B$39:$B$40,BX40)+COUNTIF($D$39:$D$40,BX40)),"")</f>
        <v/>
      </c>
      <c r="CI40" s="644"/>
      <c r="CJ40" s="646" t="str">
        <f>IF(CI40="","",VLOOKUP(CI40,Sprache!$D$5:$E$63,2,0))</f>
        <v/>
      </c>
      <c r="CK40" s="643"/>
      <c r="CL40" s="646" t="str">
        <f>IF(CK40="","",VLOOKUP(CK40,Sprache!$D$5:$E$63,2,0))</f>
        <v/>
      </c>
      <c r="CM40" s="643"/>
      <c r="CN40" s="643"/>
      <c r="CO40" s="634">
        <f>COUNTIF(CI$39:CI$40,CI40)+COUNTIF(CK$39:CK$40,CI40)</f>
        <v>0</v>
      </c>
      <c r="CP40" s="606" t="str">
        <f>IF((CM40&lt;&gt;"")*(CN40&lt;&gt;"")*((IFERROR(VLOOKUP(CI40,$B$39:$F$40,5,0),"")&lt;&gt;"")+(IFERROR(VLOOKUP(CI40,$D$39:$G$40,4,0),"")&lt;&gt;""))*((IFERROR(VLOOKUP(CK40,$B$39:$F$40,5,0),"")&lt;&gt;"")+(IFERROR(VLOOKUP(CK40,$D$39:$G$40,4,0),"")&lt;&gt;"")),IF((CT40&lt;&gt;2)+($B$39&amp;$D$39&lt;&gt;CI40&amp;CK40)*($B$40&amp;$D$40&lt;&gt;CI40&amp;CK40)*($D$39&amp;$B$39&lt;&gt;CI40&amp;CK40)*($D$40&amp;$B$40&lt;&gt;CI40&amp;CK40),"0",(CJ44+CJ46&gt;CJ48+CJ50)*(CM40&gt;CN40)+(CJ44+CJ46=CJ48+CJ50)*(CM40=CN40)+(CJ44+CJ46&lt;CJ48+CJ50)*(CM40&lt;CN40)),"")</f>
        <v/>
      </c>
      <c r="CQ40" s="606" t="str">
        <f>IF((CP40&lt;&gt;""),IF(OR(CJ44+CJ46&lt;&gt;CJ48+CJ50,PrSettings!$M$4="●"),((CJ44+CJ46-CJ48-CJ50)=(CM40-CN40))*(CP40=1),0),"")</f>
        <v/>
      </c>
      <c r="CR40" s="606" t="str">
        <f>IF((CQ40&lt;&gt;""),IF(CP40="0",0,(CJ44+CJ46=CM40)*(CJ48+CJ50=CN40)),"")</f>
        <v/>
      </c>
      <c r="CS40" s="606" t="str">
        <f>IF(CP40&lt;&gt;"",IF((CT40&lt;&gt;2)+($B$39&amp;$D$39&lt;&gt;CI40&amp;CK40)*($B$40&amp;$D$40&lt;&gt;CI40&amp;CK40)*($D$39&amp;$B$39&lt;&gt;CI40&amp;CK40)*($D$40&amp;$B$40&lt;&gt;CI40&amp;CK40),0,IF(ABS(CJ44+CJ46-CJ48-CJ50)&gt;=PrSettings!$M$7,(ABS(CJ44+CJ46-CJ48-CJ50-CM40+CN40)&lt;=1)*1,IF(AND(CP40,$F40=$G40,CJ44+CJ46&gt;=PrSettings!$M$6),(ABS(CM40-CJ44-CJ46)&lt;=1)*1,IF(AND(CP40,CJ44+CJ46+CJ48+CJ50&gt;=PrSettings!$M$8),(ABS(CM40-CJ44-CJ46)+ABS(CN40-CJ48-CJ50)&lt;=1)*1,"0")))),"")</f>
        <v/>
      </c>
      <c r="CT40" s="607" t="str">
        <f>IF(($C$39&amp;$C$40&amp;$E$39&amp;$E$40&lt;&gt;"")*(CI$39&amp;CI$40&amp;CK$39&amp;CK$40&lt;&gt;"")*(CI40&amp;CK40&lt;&gt;""),IF(CO40&lt;&gt;1,0,COUNTIF($B$39:$B$40,CI40)+COUNTIF($D$39:$D$40,CI40))+IF(CO37&lt;&gt;1,0,COUNTIF($B$39:$B$40,CK40)+COUNTIF($D$39:$D$40,CK40)),"")</f>
        <v/>
      </c>
      <c r="CV40" s="644"/>
      <c r="CW40" s="646" t="str">
        <f>IF(CV40="","",VLOOKUP(CV40,Sprache!$D$5:$E$63,2,0))</f>
        <v/>
      </c>
      <c r="CX40" s="643"/>
      <c r="CY40" s="646" t="str">
        <f>IF(CX40="","",VLOOKUP(CX40,Sprache!$D$5:$E$63,2,0))</f>
        <v/>
      </c>
      <c r="CZ40" s="643"/>
      <c r="DA40" s="643"/>
      <c r="DB40" s="634">
        <f>COUNTIF(CV$39:CV$40,CV40)+COUNTIF(CX$39:CX$40,CV40)</f>
        <v>0</v>
      </c>
      <c r="DC40" s="606" t="str">
        <f>IF((CZ40&lt;&gt;"")*(DA40&lt;&gt;"")*((IFERROR(VLOOKUP(CV40,$B$39:$F$40,5,0),"")&lt;&gt;"")+(IFERROR(VLOOKUP(CV40,$D$39:$G$40,4,0),"")&lt;&gt;""))*((IFERROR(VLOOKUP(CX40,$B$39:$F$40,5,0),"")&lt;&gt;"")+(IFERROR(VLOOKUP(CX40,$D$39:$G$40,4,0),"")&lt;&gt;"")),IF((DG40&lt;&gt;2)+($B$39&amp;$D$39&lt;&gt;CV40&amp;CX40)*($B$40&amp;$D$40&lt;&gt;CV40&amp;CX40)*($D$39&amp;$B$39&lt;&gt;CV40&amp;CX40)*($D$40&amp;$B$40&lt;&gt;CV40&amp;CX40),"0",(CW44+CW46&gt;CW48+CW50)*(CZ40&gt;DA40)+(CW44+CW46=CW48+CW50)*(CZ40=DA40)+(CW44+CW46&lt;CW48+CW50)*(CZ40&lt;DA40)),"")</f>
        <v/>
      </c>
      <c r="DD40" s="606" t="str">
        <f>IF((DC40&lt;&gt;""),IF(OR(CW44+CW46&lt;&gt;CW48+CW50,PrSettings!$M$4="●"),((CW44+CW46-CW48-CW50)=(CZ40-DA40))*(DC40=1),0),"")</f>
        <v/>
      </c>
      <c r="DE40" s="606" t="str">
        <f>IF((DD40&lt;&gt;""),IF(DC40="0",0,(CW44+CW46=CZ40)*(CW48+CW50=DA40)),"")</f>
        <v/>
      </c>
      <c r="DF40" s="606" t="str">
        <f>IF(DC40&lt;&gt;"",IF((DG40&lt;&gt;2)+($B$39&amp;$D$39&lt;&gt;CV40&amp;CX40)*($B$40&amp;$D$40&lt;&gt;CV40&amp;CX40)*($D$39&amp;$B$39&lt;&gt;CV40&amp;CX40)*($D$40&amp;$B$40&lt;&gt;CV40&amp;CX40),0,IF(ABS(CW44+CW46-CW48-CW50)&gt;=PrSettings!$M$7,(ABS(CW44+CW46-CW48-CW50-CZ40+DA40)&lt;=1)*1,IF(AND(DC40,$F40=$G40,CW44+CW46&gt;=PrSettings!$M$6),(ABS(CZ40-CW44-CW46)&lt;=1)*1,IF(AND(DC40,CW44+CW46+CW48+CW50&gt;=PrSettings!$M$8),(ABS(CZ40-CW44-CW46)+ABS(DA40-CW48-CW50)&lt;=1)*1,"0")))),"")</f>
        <v/>
      </c>
      <c r="DG40" s="607" t="str">
        <f>IF(($C$39&amp;$C$40&amp;$E$39&amp;$E$40&lt;&gt;"")*(CV$39&amp;CV$40&amp;CX$39&amp;CX$40&lt;&gt;"")*(CV40&amp;CX40&lt;&gt;""),IF(DB40&lt;&gt;1,0,COUNTIF($B$39:$B$40,CV40)+COUNTIF($D$39:$D$40,CV40))+IF(DB37&lt;&gt;1,0,COUNTIF($B$39:$B$40,CX40)+COUNTIF($D$39:$D$40,CX40)),"")</f>
        <v/>
      </c>
      <c r="DI40" s="644"/>
      <c r="DJ40" s="646" t="str">
        <f>IF(DI40="","",VLOOKUP(DI40,Sprache!$D$5:$E$63,2,0))</f>
        <v/>
      </c>
      <c r="DK40" s="643"/>
      <c r="DL40" s="646" t="str">
        <f>IF(DK40="","",VLOOKUP(DK40,Sprache!$D$5:$E$63,2,0))</f>
        <v/>
      </c>
      <c r="DM40" s="643"/>
      <c r="DN40" s="643"/>
      <c r="DO40" s="634">
        <f>COUNTIF(DI$39:DI$40,DI40)+COUNTIF(DK$39:DK$40,DI40)</f>
        <v>0</v>
      </c>
      <c r="DP40" s="606" t="str">
        <f>IF((DM40&lt;&gt;"")*(DN40&lt;&gt;"")*((IFERROR(VLOOKUP(DI40,$B$39:$F$40,5,0),"")&lt;&gt;"")+(IFERROR(VLOOKUP(DI40,$D$39:$G$40,4,0),"")&lt;&gt;""))*((IFERROR(VLOOKUP(DK40,$B$39:$F$40,5,0),"")&lt;&gt;"")+(IFERROR(VLOOKUP(DK40,$D$39:$G$40,4,0),"")&lt;&gt;"")),IF((DT40&lt;&gt;2)+($B$39&amp;$D$39&lt;&gt;DI40&amp;DK40)*($B$40&amp;$D$40&lt;&gt;DI40&amp;DK40)*($D$39&amp;$B$39&lt;&gt;DI40&amp;DK40)*($D$40&amp;$B$40&lt;&gt;DI40&amp;DK40),"0",(DJ44+DJ46&gt;DJ48+DJ50)*(DM40&gt;DN40)+(DJ44+DJ46=DJ48+DJ50)*(DM40=DN40)+(DJ44+DJ46&lt;DJ48+DJ50)*(DM40&lt;DN40)),"")</f>
        <v/>
      </c>
      <c r="DQ40" s="606" t="str">
        <f>IF((DP40&lt;&gt;""),IF(OR(DJ44+DJ46&lt;&gt;DJ48+DJ50,PrSettings!$M$4="●"),((DJ44+DJ46-DJ48-DJ50)=(DM40-DN40))*(DP40=1),0),"")</f>
        <v/>
      </c>
      <c r="DR40" s="606" t="str">
        <f>IF((DQ40&lt;&gt;""),IF(DP40="0",0,(DJ44+DJ46=DM40)*(DJ48+DJ50=DN40)),"")</f>
        <v/>
      </c>
      <c r="DS40" s="606" t="str">
        <f>IF(DP40&lt;&gt;"",IF((DT40&lt;&gt;2)+($B$39&amp;$D$39&lt;&gt;DI40&amp;DK40)*($B$40&amp;$D$40&lt;&gt;DI40&amp;DK40)*($D$39&amp;$B$39&lt;&gt;DI40&amp;DK40)*($D$40&amp;$B$40&lt;&gt;DI40&amp;DK40),0,IF(ABS(DJ44+DJ46-DJ48-DJ50)&gt;=PrSettings!$M$7,(ABS(DJ44+DJ46-DJ48-DJ50-DM40+DN40)&lt;=1)*1,IF(AND(DP40,$F40=$G40,DJ44+DJ46&gt;=PrSettings!$M$6),(ABS(DM40-DJ44-DJ46)&lt;=1)*1,IF(AND(DP40,DJ44+DJ46+DJ48+DJ50&gt;=PrSettings!$M$8),(ABS(DM40-DJ44-DJ46)+ABS(DN40-DJ48-DJ50)&lt;=1)*1,"0")))),"")</f>
        <v/>
      </c>
      <c r="DT40" s="607" t="str">
        <f>IF(($C$39&amp;$C$40&amp;$E$39&amp;$E$40&lt;&gt;"")*(DI$39&amp;DI$40&amp;DK$39&amp;DK$40&lt;&gt;"")*(DI40&amp;DK40&lt;&gt;""),IF(DO40&lt;&gt;1,0,COUNTIF($B$39:$B$40,DI40)+COUNTIF($D$39:$D$40,DI40))+IF(DO37&lt;&gt;1,0,COUNTIF($B$39:$B$40,DK40)+COUNTIF($D$39:$D$40,DK40)),"")</f>
        <v/>
      </c>
      <c r="DV40" s="644"/>
      <c r="DW40" s="646" t="str">
        <f>IF(DV40="","",VLOOKUP(DV40,Sprache!$D$5:$E$63,2,0))</f>
        <v/>
      </c>
      <c r="DX40" s="643"/>
      <c r="DY40" s="646" t="str">
        <f>IF(DX40="","",VLOOKUP(DX40,Sprache!$D$5:$E$63,2,0))</f>
        <v/>
      </c>
      <c r="DZ40" s="643"/>
      <c r="EA40" s="643"/>
      <c r="EB40" s="634">
        <f>COUNTIF(DV$39:DV$40,DV40)+COUNTIF(DX$39:DX$40,DV40)</f>
        <v>0</v>
      </c>
      <c r="EC40" s="606" t="str">
        <f>IF((DZ40&lt;&gt;"")*(EA40&lt;&gt;"")*((IFERROR(VLOOKUP(DV40,$B$39:$F$40,5,0),"")&lt;&gt;"")+(IFERROR(VLOOKUP(DV40,$D$39:$G$40,4,0),"")&lt;&gt;""))*((IFERROR(VLOOKUP(DX40,$B$39:$F$40,5,0),"")&lt;&gt;"")+(IFERROR(VLOOKUP(DX40,$D$39:$G$40,4,0),"")&lt;&gt;"")),IF((EG40&lt;&gt;2)+($B$39&amp;$D$39&lt;&gt;DV40&amp;DX40)*($B$40&amp;$D$40&lt;&gt;DV40&amp;DX40)*($D$39&amp;$B$39&lt;&gt;DV40&amp;DX40)*($D$40&amp;$B$40&lt;&gt;DV40&amp;DX40),"0",(DW44+DW46&gt;DW48+DW50)*(DZ40&gt;EA40)+(DW44+DW46=DW48+DW50)*(DZ40=EA40)+(DW44+DW46&lt;DW48+DW50)*(DZ40&lt;EA40)),"")</f>
        <v/>
      </c>
      <c r="ED40" s="606" t="str">
        <f>IF((EC40&lt;&gt;""),IF(OR(DW44+DW46&lt;&gt;DW48+DW50,PrSettings!$M$4="●"),((DW44+DW46-DW48-DW50)=(DZ40-EA40))*(EC40=1),0),"")</f>
        <v/>
      </c>
      <c r="EE40" s="606" t="str">
        <f>IF((ED40&lt;&gt;""),IF(EC40="0",0,(DW44+DW46=DZ40)*(DW48+DW50=EA40)),"")</f>
        <v/>
      </c>
      <c r="EF40" s="606" t="str">
        <f>IF(EC40&lt;&gt;"",IF((EG40&lt;&gt;2)+($B$39&amp;$D$39&lt;&gt;DV40&amp;DX40)*($B$40&amp;$D$40&lt;&gt;DV40&amp;DX40)*($D$39&amp;$B$39&lt;&gt;DV40&amp;DX40)*($D$40&amp;$B$40&lt;&gt;DV40&amp;DX40),0,IF(ABS(DW44+DW46-DW48-DW50)&gt;=PrSettings!$M$7,(ABS(DW44+DW46-DW48-DW50-DZ40+EA40)&lt;=1)*1,IF(AND(EC40,$F40=$G40,DW44+DW46&gt;=PrSettings!$M$6),(ABS(DZ40-DW44-DW46)&lt;=1)*1,IF(AND(EC40,DW44+DW46+DW48+DW50&gt;=PrSettings!$M$8),(ABS(DZ40-DW44-DW46)+ABS(EA40-DW48-DW50)&lt;=1)*1,"0")))),"")</f>
        <v/>
      </c>
      <c r="EG40" s="607" t="str">
        <f>IF(($C$39&amp;$C$40&amp;$E$39&amp;$E$40&lt;&gt;"")*(DV$39&amp;DV$40&amp;DX$39&amp;DX$40&lt;&gt;"")*(DV40&amp;DX40&lt;&gt;""),IF(EB40&lt;&gt;1,0,COUNTIF($B$39:$B$40,DV40)+COUNTIF($D$39:$D$40,DV40))+IF(EB37&lt;&gt;1,0,COUNTIF($B$39:$B$40,DX40)+COUNTIF($D$39:$D$40,DX40)),"")</f>
        <v/>
      </c>
      <c r="EI40" s="644"/>
      <c r="EJ40" s="646" t="str">
        <f>IF(EI40="","",VLOOKUP(EI40,Sprache!$D$5:$E$63,2,0))</f>
        <v/>
      </c>
      <c r="EK40" s="643"/>
      <c r="EL40" s="646" t="str">
        <f>IF(EK40="","",VLOOKUP(EK40,Sprache!$D$5:$E$63,2,0))</f>
        <v/>
      </c>
      <c r="EM40" s="643"/>
      <c r="EN40" s="643"/>
      <c r="EO40" s="634">
        <f>COUNTIF(EI$39:EI$40,EI40)+COUNTIF(EK$39:EK$40,EI40)</f>
        <v>0</v>
      </c>
      <c r="EP40" s="606" t="str">
        <f>IF((EM40&lt;&gt;"")*(EN40&lt;&gt;"")*((IFERROR(VLOOKUP(EI40,$B$39:$F$40,5,0),"")&lt;&gt;"")+(IFERROR(VLOOKUP(EI40,$D$39:$G$40,4,0),"")&lt;&gt;""))*((IFERROR(VLOOKUP(EK40,$B$39:$F$40,5,0),"")&lt;&gt;"")+(IFERROR(VLOOKUP(EK40,$D$39:$G$40,4,0),"")&lt;&gt;"")),IF((ET40&lt;&gt;2)+($B$39&amp;$D$39&lt;&gt;EI40&amp;EK40)*($B$40&amp;$D$40&lt;&gt;EI40&amp;EK40)*($D$39&amp;$B$39&lt;&gt;EI40&amp;EK40)*($D$40&amp;$B$40&lt;&gt;EI40&amp;EK40),"0",(EJ44+EJ46&gt;EJ48+EJ50)*(EM40&gt;EN40)+(EJ44+EJ46=EJ48+EJ50)*(EM40=EN40)+(EJ44+EJ46&lt;EJ48+EJ50)*(EM40&lt;EN40)),"")</f>
        <v/>
      </c>
      <c r="EQ40" s="606" t="str">
        <f>IF((EP40&lt;&gt;""),IF(OR(EJ44+EJ46&lt;&gt;EJ48+EJ50,PrSettings!$M$4="●"),((EJ44+EJ46-EJ48-EJ50)=(EM40-EN40))*(EP40=1),0),"")</f>
        <v/>
      </c>
      <c r="ER40" s="606" t="str">
        <f>IF((EQ40&lt;&gt;""),IF(EP40="0",0,(EJ44+EJ46=EM40)*(EJ48+EJ50=EN40)),"")</f>
        <v/>
      </c>
      <c r="ES40" s="606" t="str">
        <f>IF(EP40&lt;&gt;"",IF((ET40&lt;&gt;2)+($B$39&amp;$D$39&lt;&gt;EI40&amp;EK40)*($B$40&amp;$D$40&lt;&gt;EI40&amp;EK40)*($D$39&amp;$B$39&lt;&gt;EI40&amp;EK40)*($D$40&amp;$B$40&lt;&gt;EI40&amp;EK40),0,IF(ABS(EJ44+EJ46-EJ48-EJ50)&gt;=PrSettings!$M$7,(ABS(EJ44+EJ46-EJ48-EJ50-EM40+EN40)&lt;=1)*1,IF(AND(EP40,$F40=$G40,EJ44+EJ46&gt;=PrSettings!$M$6),(ABS(EM40-EJ44-EJ46)&lt;=1)*1,IF(AND(EP40,EJ44+EJ46+EJ48+EJ50&gt;=PrSettings!$M$8),(ABS(EM40-EJ44-EJ46)+ABS(EN40-EJ48-EJ50)&lt;=1)*1,"0")))),"")</f>
        <v/>
      </c>
      <c r="ET40" s="607" t="str">
        <f>IF(($C$39&amp;$C$40&amp;$E$39&amp;$E$40&lt;&gt;"")*(EI$39&amp;EI$40&amp;EK$39&amp;EK$40&lt;&gt;"")*(EI40&amp;EK40&lt;&gt;""),IF(EO40&lt;&gt;1,0,COUNTIF($B$39:$B$40,EI40)+COUNTIF($D$39:$D$40,EI40))+IF(EO37&lt;&gt;1,0,COUNTIF($B$39:$B$40,EK40)+COUNTIF($D$39:$D$40,EK40)),"")</f>
        <v/>
      </c>
      <c r="EV40" s="644"/>
      <c r="EW40" s="646" t="str">
        <f>IF(EV40="","",VLOOKUP(EV40,Sprache!$D$5:$E$63,2,0))</f>
        <v/>
      </c>
      <c r="EX40" s="643"/>
      <c r="EY40" s="646" t="str">
        <f>IF(EX40="","",VLOOKUP(EX40,Sprache!$D$5:$E$63,2,0))</f>
        <v/>
      </c>
      <c r="EZ40" s="643"/>
      <c r="FA40" s="643"/>
      <c r="FB40" s="634">
        <f>COUNTIF(EV$39:EV$40,EV40)+COUNTIF(EX$39:EX$40,EV40)</f>
        <v>0</v>
      </c>
      <c r="FC40" s="606" t="str">
        <f>IF((EZ40&lt;&gt;"")*(FA40&lt;&gt;"")*((IFERROR(VLOOKUP(EV40,$B$39:$F$40,5,0),"")&lt;&gt;"")+(IFERROR(VLOOKUP(EV40,$D$39:$G$40,4,0),"")&lt;&gt;""))*((IFERROR(VLOOKUP(EX40,$B$39:$F$40,5,0),"")&lt;&gt;"")+(IFERROR(VLOOKUP(EX40,$D$39:$G$40,4,0),"")&lt;&gt;"")),IF((FG40&lt;&gt;2)+($B$39&amp;$D$39&lt;&gt;EV40&amp;EX40)*($B$40&amp;$D$40&lt;&gt;EV40&amp;EX40)*($D$39&amp;$B$39&lt;&gt;EV40&amp;EX40)*($D$40&amp;$B$40&lt;&gt;EV40&amp;EX40),"0",(EW44+EW46&gt;EW48+EW50)*(EZ40&gt;FA40)+(EW44+EW46=EW48+EW50)*(EZ40=FA40)+(EW44+EW46&lt;EW48+EW50)*(EZ40&lt;FA40)),"")</f>
        <v/>
      </c>
      <c r="FD40" s="606" t="str">
        <f>IF((FC40&lt;&gt;""),IF(OR(EW44+EW46&lt;&gt;EW48+EW50,PrSettings!$M$4="●"),((EW44+EW46-EW48-EW50)=(EZ40-FA40))*(FC40=1),0),"")</f>
        <v/>
      </c>
      <c r="FE40" s="606" t="str">
        <f>IF((FD40&lt;&gt;""),IF(FC40="0",0,(EW44+EW46=EZ40)*(EW48+EW50=FA40)),"")</f>
        <v/>
      </c>
      <c r="FF40" s="606" t="str">
        <f>IF(FC40&lt;&gt;"",IF((FG40&lt;&gt;2)+($B$39&amp;$D$39&lt;&gt;EV40&amp;EX40)*($B$40&amp;$D$40&lt;&gt;EV40&amp;EX40)*($D$39&amp;$B$39&lt;&gt;EV40&amp;EX40)*($D$40&amp;$B$40&lt;&gt;EV40&amp;EX40),0,IF(ABS(EW44+EW46-EW48-EW50)&gt;=PrSettings!$M$7,(ABS(EW44+EW46-EW48-EW50-EZ40+FA40)&lt;=1)*1,IF(AND(FC40,$F40=$G40,EW44+EW46&gt;=PrSettings!$M$6),(ABS(EZ40-EW44-EW46)&lt;=1)*1,IF(AND(FC40,EW44+EW46+EW48+EW50&gt;=PrSettings!$M$8),(ABS(EZ40-EW44-EW46)+ABS(FA40-EW48-EW50)&lt;=1)*1,"0")))),"")</f>
        <v/>
      </c>
      <c r="FG40" s="607" t="str">
        <f>IF(($C$39&amp;$C$40&amp;$E$39&amp;$E$40&lt;&gt;"")*(EV$39&amp;EV$40&amp;EX$39&amp;EX$40&lt;&gt;"")*(EV40&amp;EX40&lt;&gt;""),IF(FB40&lt;&gt;1,0,COUNTIF($B$39:$B$40,EV40)+COUNTIF($D$39:$D$40,EV40))+IF(FB37&lt;&gt;1,0,COUNTIF($B$39:$B$40,EX40)+COUNTIF($D$39:$D$40,EX40)),"")</f>
        <v/>
      </c>
      <c r="FI40" s="644"/>
      <c r="FJ40" s="646" t="str">
        <f>IF(FI40="","",VLOOKUP(FI40,Sprache!$D$5:$E$63,2,0))</f>
        <v/>
      </c>
      <c r="FK40" s="643"/>
      <c r="FL40" s="646" t="str">
        <f>IF(FK40="","",VLOOKUP(FK40,Sprache!$D$5:$E$63,2,0))</f>
        <v/>
      </c>
      <c r="FM40" s="643"/>
      <c r="FN40" s="643"/>
      <c r="FO40" s="634">
        <f>COUNTIF(FI$39:FI$40,FI40)+COUNTIF(FK$39:FK$40,FI40)</f>
        <v>0</v>
      </c>
      <c r="FP40" s="606" t="str">
        <f>IF((FM40&lt;&gt;"")*(FN40&lt;&gt;"")*((IFERROR(VLOOKUP(FI40,$B$39:$F$40,5,0),"")&lt;&gt;"")+(IFERROR(VLOOKUP(FI40,$D$39:$G$40,4,0),"")&lt;&gt;""))*((IFERROR(VLOOKUP(FK40,$B$39:$F$40,5,0),"")&lt;&gt;"")+(IFERROR(VLOOKUP(FK40,$D$39:$G$40,4,0),"")&lt;&gt;"")),IF((FT40&lt;&gt;2)+($B$39&amp;$D$39&lt;&gt;FI40&amp;FK40)*($B$40&amp;$D$40&lt;&gt;FI40&amp;FK40)*($D$39&amp;$B$39&lt;&gt;FI40&amp;FK40)*($D$40&amp;$B$40&lt;&gt;FI40&amp;FK40),"0",(FJ44+FJ46&gt;FJ48+FJ50)*(FM40&gt;FN40)+(FJ44+FJ46=FJ48+FJ50)*(FM40=FN40)+(FJ44+FJ46&lt;FJ48+FJ50)*(FM40&lt;FN40)),"")</f>
        <v/>
      </c>
      <c r="FQ40" s="606" t="str">
        <f>IF((FP40&lt;&gt;""),IF(OR(FJ44+FJ46&lt;&gt;FJ48+FJ50,PrSettings!$M$4="●"),((FJ44+FJ46-FJ48-FJ50)=(FM40-FN40))*(FP40=1),0),"")</f>
        <v/>
      </c>
      <c r="FR40" s="606" t="str">
        <f>IF((FQ40&lt;&gt;""),IF(FP40="0",0,(FJ44+FJ46=FM40)*(FJ48+FJ50=FN40)),"")</f>
        <v/>
      </c>
      <c r="FS40" s="606" t="str">
        <f>IF(FP40&lt;&gt;"",IF((FT40&lt;&gt;2)+($B$39&amp;$D$39&lt;&gt;FI40&amp;FK40)*($B$40&amp;$D$40&lt;&gt;FI40&amp;FK40)*($D$39&amp;$B$39&lt;&gt;FI40&amp;FK40)*($D$40&amp;$B$40&lt;&gt;FI40&amp;FK40),0,IF(ABS(FJ44+FJ46-FJ48-FJ50)&gt;=PrSettings!$M$7,(ABS(FJ44+FJ46-FJ48-FJ50-FM40+FN40)&lt;=1)*1,IF(AND(FP40,$F40=$G40,FJ44+FJ46&gt;=PrSettings!$M$6),(ABS(FM40-FJ44-FJ46)&lt;=1)*1,IF(AND(FP40,FJ44+FJ46+FJ48+FJ50&gt;=PrSettings!$M$8),(ABS(FM40-FJ44-FJ46)+ABS(FN40-FJ48-FJ50)&lt;=1)*1,"0")))),"")</f>
        <v/>
      </c>
      <c r="FT40" s="607" t="str">
        <f>IF(($C$39&amp;$C$40&amp;$E$39&amp;$E$40&lt;&gt;"")*(FI$39&amp;FI$40&amp;FK$39&amp;FK$40&lt;&gt;"")*(FI40&amp;FK40&lt;&gt;""),IF(FO40&lt;&gt;1,0,COUNTIF($B$39:$B$40,FI40)+COUNTIF($D$39:$D$40,FI40))+IF(FO37&lt;&gt;1,0,COUNTIF($B$39:$B$40,FK40)+COUNTIF($D$39:$D$40,FK40)),"")</f>
        <v/>
      </c>
      <c r="FV40" s="644"/>
      <c r="FW40" s="646" t="str">
        <f>IF(FV40="","",VLOOKUP(FV40,Sprache!$D$5:$E$63,2,0))</f>
        <v/>
      </c>
      <c r="FX40" s="643"/>
      <c r="FY40" s="646" t="str">
        <f>IF(FX40="","",VLOOKUP(FX40,Sprache!$D$5:$E$63,2,0))</f>
        <v/>
      </c>
      <c r="FZ40" s="643"/>
      <c r="GA40" s="643"/>
      <c r="GB40" s="634">
        <f>COUNTIF(FV$39:FV$40,FV40)+COUNTIF(FX$39:FX$40,FV40)</f>
        <v>0</v>
      </c>
      <c r="GC40" s="606" t="str">
        <f>IF((FZ40&lt;&gt;"")*(GA40&lt;&gt;"")*((IFERROR(VLOOKUP(FV40,$B$39:$F$40,5,0),"")&lt;&gt;"")+(IFERROR(VLOOKUP(FV40,$D$39:$G$40,4,0),"")&lt;&gt;""))*((IFERROR(VLOOKUP(FX40,$B$39:$F$40,5,0),"")&lt;&gt;"")+(IFERROR(VLOOKUP(FX40,$D$39:$G$40,4,0),"")&lt;&gt;"")),IF((GG40&lt;&gt;2)+($B$39&amp;$D$39&lt;&gt;FV40&amp;FX40)*($B$40&amp;$D$40&lt;&gt;FV40&amp;FX40)*($D$39&amp;$B$39&lt;&gt;FV40&amp;FX40)*($D$40&amp;$B$40&lt;&gt;FV40&amp;FX40),"0",(FW44+FW46&gt;FW48+FW50)*(FZ40&gt;GA40)+(FW44+FW46=FW48+FW50)*(FZ40=GA40)+(FW44+FW46&lt;FW48+FW50)*(FZ40&lt;GA40)),"")</f>
        <v/>
      </c>
      <c r="GD40" s="606" t="str">
        <f>IF((GC40&lt;&gt;""),IF(OR(FW44+FW46&lt;&gt;FW48+FW50,PrSettings!$M$4="●"),((FW44+FW46-FW48-FW50)=(FZ40-GA40))*(GC40=1),0),"")</f>
        <v/>
      </c>
      <c r="GE40" s="606" t="str">
        <f>IF((GD40&lt;&gt;""),IF(GC40="0",0,(FW44+FW46=FZ40)*(FW48+FW50=GA40)),"")</f>
        <v/>
      </c>
      <c r="GF40" s="606" t="str">
        <f>IF(GC40&lt;&gt;"",IF((GG40&lt;&gt;2)+($B$39&amp;$D$39&lt;&gt;FV40&amp;FX40)*($B$40&amp;$D$40&lt;&gt;FV40&amp;FX40)*($D$39&amp;$B$39&lt;&gt;FV40&amp;FX40)*($D$40&amp;$B$40&lt;&gt;FV40&amp;FX40),0,IF(ABS(FW44+FW46-FW48-FW50)&gt;=PrSettings!$M$7,(ABS(FW44+FW46-FW48-FW50-FZ40+GA40)&lt;=1)*1,IF(AND(GC40,$F40=$G40,FW44+FW46&gt;=PrSettings!$M$6),(ABS(FZ40-FW44-FW46)&lt;=1)*1,IF(AND(GC40,FW44+FW46+FW48+FW50&gt;=PrSettings!$M$8),(ABS(FZ40-FW44-FW46)+ABS(GA40-FW48-FW50)&lt;=1)*1,"0")))),"")</f>
        <v/>
      </c>
      <c r="GG40" s="607" t="str">
        <f>IF(($C$39&amp;$C$40&amp;$E$39&amp;$E$40&lt;&gt;"")*(FV$39&amp;FV$40&amp;FX$39&amp;FX$40&lt;&gt;"")*(FV40&amp;FX40&lt;&gt;""),IF(GB40&lt;&gt;1,0,COUNTIF($B$39:$B$40,FV40)+COUNTIF($D$39:$D$40,FV40))+IF(GB37&lt;&gt;1,0,COUNTIF($B$39:$B$40,FX40)+COUNTIF($D$39:$D$40,FX40)),"")</f>
        <v/>
      </c>
      <c r="GI40" s="644"/>
      <c r="GJ40" s="646" t="str">
        <f>IF(GI40="","",VLOOKUP(GI40,Sprache!$D$5:$E$63,2,0))</f>
        <v/>
      </c>
      <c r="GK40" s="643"/>
      <c r="GL40" s="646" t="str">
        <f>IF(GK40="","",VLOOKUP(GK40,Sprache!$D$5:$E$63,2,0))</f>
        <v/>
      </c>
      <c r="GM40" s="643"/>
      <c r="GN40" s="643"/>
      <c r="GO40" s="634">
        <f>COUNTIF(GI$39:GI$40,GI40)+COUNTIF(GK$39:GK$40,GI40)</f>
        <v>0</v>
      </c>
      <c r="GP40" s="606" t="str">
        <f>IF((GM40&lt;&gt;"")*(GN40&lt;&gt;"")*((IFERROR(VLOOKUP(GI40,$B$39:$F$40,5,0),"")&lt;&gt;"")+(IFERROR(VLOOKUP(GI40,$D$39:$G$40,4,0),"")&lt;&gt;""))*((IFERROR(VLOOKUP(GK40,$B$39:$F$40,5,0),"")&lt;&gt;"")+(IFERROR(VLOOKUP(GK40,$D$39:$G$40,4,0),"")&lt;&gt;"")),IF((GT40&lt;&gt;2)+($B$39&amp;$D$39&lt;&gt;GI40&amp;GK40)*($B$40&amp;$D$40&lt;&gt;GI40&amp;GK40)*($D$39&amp;$B$39&lt;&gt;GI40&amp;GK40)*($D$40&amp;$B$40&lt;&gt;GI40&amp;GK40),"0",(GJ44+GJ46&gt;GJ48+GJ50)*(GM40&gt;GN40)+(GJ44+GJ46=GJ48+GJ50)*(GM40=GN40)+(GJ44+GJ46&lt;GJ48+GJ50)*(GM40&lt;GN40)),"")</f>
        <v/>
      </c>
      <c r="GQ40" s="606" t="str">
        <f>IF((GP40&lt;&gt;""),IF(OR(GJ44+GJ46&lt;&gt;GJ48+GJ50,PrSettings!$M$4="●"),((GJ44+GJ46-GJ48-GJ50)=(GM40-GN40))*(GP40=1),0),"")</f>
        <v/>
      </c>
      <c r="GR40" s="606" t="str">
        <f>IF((GQ40&lt;&gt;""),IF(GP40="0",0,(GJ44+GJ46=GM40)*(GJ48+GJ50=GN40)),"")</f>
        <v/>
      </c>
      <c r="GS40" s="606" t="str">
        <f>IF(GP40&lt;&gt;"",IF((GT40&lt;&gt;2)+($B$39&amp;$D$39&lt;&gt;GI40&amp;GK40)*($B$40&amp;$D$40&lt;&gt;GI40&amp;GK40)*($D$39&amp;$B$39&lt;&gt;GI40&amp;GK40)*($D$40&amp;$B$40&lt;&gt;GI40&amp;GK40),0,IF(ABS(GJ44+GJ46-GJ48-GJ50)&gt;=PrSettings!$M$7,(ABS(GJ44+GJ46-GJ48-GJ50-GM40+GN40)&lt;=1)*1,IF(AND(GP40,$F40=$G40,GJ44+GJ46&gt;=PrSettings!$M$6),(ABS(GM40-GJ44-GJ46)&lt;=1)*1,IF(AND(GP40,GJ44+GJ46+GJ48+GJ50&gt;=PrSettings!$M$8),(ABS(GM40-GJ44-GJ46)+ABS(GN40-GJ48-GJ50)&lt;=1)*1,"0")))),"")</f>
        <v/>
      </c>
      <c r="GT40" s="607" t="str">
        <f>IF(($C$39&amp;$C$40&amp;$E$39&amp;$E$40&lt;&gt;"")*(GI$39&amp;GI$40&amp;GK$39&amp;GK$40&lt;&gt;"")*(GI40&amp;GK40&lt;&gt;""),IF(GO40&lt;&gt;1,0,COUNTIF($B$39:$B$40,GI40)+COUNTIF($D$39:$D$40,GI40))+IF(GO37&lt;&gt;1,0,COUNTIF($B$39:$B$40,GK40)+COUNTIF($D$39:$D$40,GK40)),"")</f>
        <v/>
      </c>
      <c r="GV40" s="644"/>
      <c r="GW40" s="646" t="str">
        <f>IF(GV40="","",VLOOKUP(GV40,Sprache!$D$5:$E$63,2,0))</f>
        <v/>
      </c>
      <c r="GX40" s="643"/>
      <c r="GY40" s="646" t="str">
        <f>IF(GX40="","",VLOOKUP(GX40,Sprache!$D$5:$E$63,2,0))</f>
        <v/>
      </c>
      <c r="GZ40" s="643"/>
      <c r="HA40" s="643"/>
      <c r="HB40" s="634">
        <f>COUNTIF(GV$39:GV$40,GV40)+COUNTIF(GX$39:GX$40,GV40)</f>
        <v>0</v>
      </c>
      <c r="HC40" s="606" t="str">
        <f>IF((GZ40&lt;&gt;"")*(HA40&lt;&gt;"")*((IFERROR(VLOOKUP(GV40,$B$39:$F$40,5,0),"")&lt;&gt;"")+(IFERROR(VLOOKUP(GV40,$D$39:$G$40,4,0),"")&lt;&gt;""))*((IFERROR(VLOOKUP(GX40,$B$39:$F$40,5,0),"")&lt;&gt;"")+(IFERROR(VLOOKUP(GX40,$D$39:$G$40,4,0),"")&lt;&gt;"")),IF((HG40&lt;&gt;2)+($B$39&amp;$D$39&lt;&gt;GV40&amp;GX40)*($B$40&amp;$D$40&lt;&gt;GV40&amp;GX40)*($D$39&amp;$B$39&lt;&gt;GV40&amp;GX40)*($D$40&amp;$B$40&lt;&gt;GV40&amp;GX40),"0",(GW44+GW46&gt;GW48+GW50)*(GZ40&gt;HA40)+(GW44+GW46=GW48+GW50)*(GZ40=HA40)+(GW44+GW46&lt;GW48+GW50)*(GZ40&lt;HA40)),"")</f>
        <v/>
      </c>
      <c r="HD40" s="606" t="str">
        <f>IF((HC40&lt;&gt;""),IF(OR(GW44+GW46&lt;&gt;GW48+GW50,PrSettings!$M$4="●"),((GW44+GW46-GW48-GW50)=(GZ40-HA40))*(HC40=1),0),"")</f>
        <v/>
      </c>
      <c r="HE40" s="606" t="str">
        <f>IF((HD40&lt;&gt;""),IF(HC40="0",0,(GW44+GW46=GZ40)*(GW48+GW50=HA40)),"")</f>
        <v/>
      </c>
      <c r="HF40" s="606" t="str">
        <f>IF(HC40&lt;&gt;"",IF((HG40&lt;&gt;2)+($B$39&amp;$D$39&lt;&gt;GV40&amp;GX40)*($B$40&amp;$D$40&lt;&gt;GV40&amp;GX40)*($D$39&amp;$B$39&lt;&gt;GV40&amp;GX40)*($D$40&amp;$B$40&lt;&gt;GV40&amp;GX40),0,IF(ABS(GW44+GW46-GW48-GW50)&gt;=PrSettings!$M$7,(ABS(GW44+GW46-GW48-GW50-GZ40+HA40)&lt;=1)*1,IF(AND(HC40,$F40=$G40,GW44+GW46&gt;=PrSettings!$M$6),(ABS(GZ40-GW44-GW46)&lt;=1)*1,IF(AND(HC40,GW44+GW46+GW48+GW50&gt;=PrSettings!$M$8),(ABS(GZ40-GW44-GW46)+ABS(HA40-GW48-GW50)&lt;=1)*1,"0")))),"")</f>
        <v/>
      </c>
      <c r="HG40" s="607" t="str">
        <f>IF(($C$39&amp;$C$40&amp;$E$39&amp;$E$40&lt;&gt;"")*(GV$39&amp;GV$40&amp;GX$39&amp;GX$40&lt;&gt;"")*(GV40&amp;GX40&lt;&gt;""),IF(HB40&lt;&gt;1,0,COUNTIF($B$39:$B$40,GV40)+COUNTIF($D$39:$D$40,GV40))+IF(HB37&lt;&gt;1,0,COUNTIF($B$39:$B$40,GX40)+COUNTIF($D$39:$D$40,GX40)),"")</f>
        <v/>
      </c>
      <c r="HI40" s="644"/>
      <c r="HJ40" s="646" t="str">
        <f>IF(HI40="","",VLOOKUP(HI40,Sprache!$D$5:$E$63,2,0))</f>
        <v/>
      </c>
      <c r="HK40" s="643"/>
      <c r="HL40" s="646" t="str">
        <f>IF(HK40="","",VLOOKUP(HK40,Sprache!$D$5:$E$63,2,0))</f>
        <v/>
      </c>
      <c r="HM40" s="643"/>
      <c r="HN40" s="643"/>
      <c r="HO40" s="634">
        <f>COUNTIF(HI$39:HI$40,HI40)+COUNTIF(HK$39:HK$40,HI40)</f>
        <v>0</v>
      </c>
      <c r="HP40" s="606" t="str">
        <f>IF((HM40&lt;&gt;"")*(HN40&lt;&gt;"")*((IFERROR(VLOOKUP(HI40,$B$39:$F$40,5,0),"")&lt;&gt;"")+(IFERROR(VLOOKUP(HI40,$D$39:$G$40,4,0),"")&lt;&gt;""))*((IFERROR(VLOOKUP(HK40,$B$39:$F$40,5,0),"")&lt;&gt;"")+(IFERROR(VLOOKUP(HK40,$D$39:$G$40,4,0),"")&lt;&gt;"")),IF((HT40&lt;&gt;2)+($B$39&amp;$D$39&lt;&gt;HI40&amp;HK40)*($B$40&amp;$D$40&lt;&gt;HI40&amp;HK40)*($D$39&amp;$B$39&lt;&gt;HI40&amp;HK40)*($D$40&amp;$B$40&lt;&gt;HI40&amp;HK40),"0",(HJ44+HJ46&gt;HJ48+HJ50)*(HM40&gt;HN40)+(HJ44+HJ46=HJ48+HJ50)*(HM40=HN40)+(HJ44+HJ46&lt;HJ48+HJ50)*(HM40&lt;HN40)),"")</f>
        <v/>
      </c>
      <c r="HQ40" s="606" t="str">
        <f>IF((HP40&lt;&gt;""),IF(OR(HJ44+HJ46&lt;&gt;HJ48+HJ50,PrSettings!$M$4="●"),((HJ44+HJ46-HJ48-HJ50)=(HM40-HN40))*(HP40=1),0),"")</f>
        <v/>
      </c>
      <c r="HR40" s="606" t="str">
        <f>IF((HQ40&lt;&gt;""),IF(HP40="0",0,(HJ44+HJ46=HM40)*(HJ48+HJ50=HN40)),"")</f>
        <v/>
      </c>
      <c r="HS40" s="606" t="str">
        <f>IF(HP40&lt;&gt;"",IF((HT40&lt;&gt;2)+($B$39&amp;$D$39&lt;&gt;HI40&amp;HK40)*($B$40&amp;$D$40&lt;&gt;HI40&amp;HK40)*($D$39&amp;$B$39&lt;&gt;HI40&amp;HK40)*($D$40&amp;$B$40&lt;&gt;HI40&amp;HK40),0,IF(ABS(HJ44+HJ46-HJ48-HJ50)&gt;=PrSettings!$M$7,(ABS(HJ44+HJ46-HJ48-HJ50-HM40+HN40)&lt;=1)*1,IF(AND(HP40,$F40=$G40,HJ44+HJ46&gt;=PrSettings!$M$6),(ABS(HM40-HJ44-HJ46)&lt;=1)*1,IF(AND(HP40,HJ44+HJ46+HJ48+HJ50&gt;=PrSettings!$M$8),(ABS(HM40-HJ44-HJ46)+ABS(HN40-HJ48-HJ50)&lt;=1)*1,"0")))),"")</f>
        <v/>
      </c>
      <c r="HT40" s="607" t="str">
        <f>IF(($C$39&amp;$C$40&amp;$E$39&amp;$E$40&lt;&gt;"")*(HI$39&amp;HI$40&amp;HK$39&amp;HK$40&lt;&gt;"")*(HI40&amp;HK40&lt;&gt;""),IF(HO40&lt;&gt;1,0,COUNTIF($B$39:$B$40,HI40)+COUNTIF($D$39:$D$40,HI40))+IF(HO37&lt;&gt;1,0,COUNTIF($B$39:$B$40,HK40)+COUNTIF($D$39:$D$40,HK40)),"")</f>
        <v/>
      </c>
      <c r="HV40" s="644"/>
      <c r="HW40" s="646" t="str">
        <f>IF(HV40="","",VLOOKUP(HV40,Sprache!$D$5:$E$63,2,0))</f>
        <v/>
      </c>
      <c r="HX40" s="643"/>
      <c r="HY40" s="646" t="str">
        <f>IF(HX40="","",VLOOKUP(HX40,Sprache!$D$5:$E$63,2,0))</f>
        <v/>
      </c>
      <c r="HZ40" s="643"/>
      <c r="IA40" s="643"/>
      <c r="IB40" s="634">
        <f>COUNTIF(HV$39:HV$40,HV40)+COUNTIF(HX$39:HX$40,HV40)</f>
        <v>0</v>
      </c>
      <c r="IC40" s="606" t="str">
        <f>IF((HZ40&lt;&gt;"")*(IA40&lt;&gt;"")*((IFERROR(VLOOKUP(HV40,$B$39:$F$40,5,0),"")&lt;&gt;"")+(IFERROR(VLOOKUP(HV40,$D$39:$G$40,4,0),"")&lt;&gt;""))*((IFERROR(VLOOKUP(HX40,$B$39:$F$40,5,0),"")&lt;&gt;"")+(IFERROR(VLOOKUP(HX40,$D$39:$G$40,4,0),"")&lt;&gt;"")),IF((IG40&lt;&gt;2)+($B$39&amp;$D$39&lt;&gt;HV40&amp;HX40)*($B$40&amp;$D$40&lt;&gt;HV40&amp;HX40)*($D$39&amp;$B$39&lt;&gt;HV40&amp;HX40)*($D$40&amp;$B$40&lt;&gt;HV40&amp;HX40),"0",(HW44+HW46&gt;HW48+HW50)*(HZ40&gt;IA40)+(HW44+HW46=HW48+HW50)*(HZ40=IA40)+(HW44+HW46&lt;HW48+HW50)*(HZ40&lt;IA40)),"")</f>
        <v/>
      </c>
      <c r="ID40" s="606" t="str">
        <f>IF((IC40&lt;&gt;""),IF(OR(HW44+HW46&lt;&gt;HW48+HW50,PrSettings!$M$4="●"),((HW44+HW46-HW48-HW50)=(HZ40-IA40))*(IC40=1),0),"")</f>
        <v/>
      </c>
      <c r="IE40" s="606" t="str">
        <f>IF((ID40&lt;&gt;""),IF(IC40="0",0,(HW44+HW46=HZ40)*(HW48+HW50=IA40)),"")</f>
        <v/>
      </c>
      <c r="IF40" s="606" t="str">
        <f>IF(IC40&lt;&gt;"",IF((IG40&lt;&gt;2)+($B$39&amp;$D$39&lt;&gt;HV40&amp;HX40)*($B$40&amp;$D$40&lt;&gt;HV40&amp;HX40)*($D$39&amp;$B$39&lt;&gt;HV40&amp;HX40)*($D$40&amp;$B$40&lt;&gt;HV40&amp;HX40),0,IF(ABS(HW44+HW46-HW48-HW50)&gt;=PrSettings!$M$7,(ABS(HW44+HW46-HW48-HW50-HZ40+IA40)&lt;=1)*1,IF(AND(IC40,$F40=$G40,HW44+HW46&gt;=PrSettings!$M$6),(ABS(HZ40-HW44-HW46)&lt;=1)*1,IF(AND(IC40,HW44+HW46+HW48+HW50&gt;=PrSettings!$M$8),(ABS(HZ40-HW44-HW46)+ABS(IA40-HW48-HW50)&lt;=1)*1,"0")))),"")</f>
        <v/>
      </c>
      <c r="IG40" s="607" t="str">
        <f>IF(($C$39&amp;$C$40&amp;$E$39&amp;$E$40&lt;&gt;"")*(HV$39&amp;HV$40&amp;HX$39&amp;HX$40&lt;&gt;"")*(HV40&amp;HX40&lt;&gt;""),IF(IB40&lt;&gt;1,0,COUNTIF($B$39:$B$40,HV40)+COUNTIF($D$39:$D$40,HV40))+IF(IB37&lt;&gt;1,0,COUNTIF($B$39:$B$40,HX40)+COUNTIF($D$39:$D$40,HX40)),"")</f>
        <v/>
      </c>
      <c r="II40" s="644"/>
      <c r="IJ40" s="646" t="str">
        <f>IF(II40="","",VLOOKUP(II40,Sprache!$D$5:$E$63,2,0))</f>
        <v/>
      </c>
      <c r="IK40" s="643"/>
      <c r="IL40" s="646" t="str">
        <f>IF(IK40="","",VLOOKUP(IK40,Sprache!$D$5:$E$63,2,0))</f>
        <v/>
      </c>
      <c r="IM40" s="643"/>
      <c r="IN40" s="643"/>
      <c r="IO40" s="634">
        <f>COUNTIF(II$39:II$40,II40)+COUNTIF(IK$39:IK$40,II40)</f>
        <v>0</v>
      </c>
      <c r="IP40" s="606" t="str">
        <f>IF((IM40&lt;&gt;"")*(IN40&lt;&gt;"")*((IFERROR(VLOOKUP(II40,$B$39:$F$40,5,0),"")&lt;&gt;"")+(IFERROR(VLOOKUP(II40,$D$39:$G$40,4,0),"")&lt;&gt;""))*((IFERROR(VLOOKUP(IK40,$B$39:$F$40,5,0),"")&lt;&gt;"")+(IFERROR(VLOOKUP(IK40,$D$39:$G$40,4,0),"")&lt;&gt;"")),IF((IT40&lt;&gt;2)+($B$39&amp;$D$39&lt;&gt;II40&amp;IK40)*($B$40&amp;$D$40&lt;&gt;II40&amp;IK40)*($D$39&amp;$B$39&lt;&gt;II40&amp;IK40)*($D$40&amp;$B$40&lt;&gt;II40&amp;IK40),"0",(IJ44+IJ46&gt;IJ48+IJ50)*(IM40&gt;IN40)+(IJ44+IJ46=IJ48+IJ50)*(IM40=IN40)+(IJ44+IJ46&lt;IJ48+IJ50)*(IM40&lt;IN40)),"")</f>
        <v/>
      </c>
      <c r="IQ40" s="606" t="str">
        <f>IF((IP40&lt;&gt;""),IF(OR(IJ44+IJ46&lt;&gt;IJ48+IJ50,PrSettings!$M$4="●"),((IJ44+IJ46-IJ48-IJ50)=(IM40-IN40))*(IP40=1),0),"")</f>
        <v/>
      </c>
      <c r="IR40" s="606" t="str">
        <f>IF((IQ40&lt;&gt;""),IF(IP40="0",0,(IJ44+IJ46=IM40)*(IJ48+IJ50=IN40)),"")</f>
        <v/>
      </c>
      <c r="IS40" s="606" t="str">
        <f>IF(IP40&lt;&gt;"",IF((IT40&lt;&gt;2)+($B$39&amp;$D$39&lt;&gt;II40&amp;IK40)*($B$40&amp;$D$40&lt;&gt;II40&amp;IK40)*($D$39&amp;$B$39&lt;&gt;II40&amp;IK40)*($D$40&amp;$B$40&lt;&gt;II40&amp;IK40),0,IF(ABS(IJ44+IJ46-IJ48-IJ50)&gt;=PrSettings!$M$7,(ABS(IJ44+IJ46-IJ48-IJ50-IM40+IN40)&lt;=1)*1,IF(AND(IP40,$F40=$G40,IJ44+IJ46&gt;=PrSettings!$M$6),(ABS(IM40-IJ44-IJ46)&lt;=1)*1,IF(AND(IP40,IJ44+IJ46+IJ48+IJ50&gt;=PrSettings!$M$8),(ABS(IM40-IJ44-IJ46)+ABS(IN40-IJ48-IJ50)&lt;=1)*1,"0")))),"")</f>
        <v/>
      </c>
      <c r="IT40" s="607" t="str">
        <f>IF(($C$39&amp;$C$40&amp;$E$39&amp;$E$40&lt;&gt;"")*(II$39&amp;II$40&amp;IK$39&amp;IK$40&lt;&gt;"")*(II40&amp;IK40&lt;&gt;""),IF(IO40&lt;&gt;1,0,COUNTIF($B$39:$B$40,II40)+COUNTIF($D$39:$D$40,II40))+IF(IO37&lt;&gt;1,0,COUNTIF($B$39:$B$40,IK40)+COUNTIF($D$39:$D$40,IK40)),"")</f>
        <v/>
      </c>
      <c r="IV40" s="644"/>
      <c r="IW40" s="646" t="str">
        <f>IF(IV40="","",VLOOKUP(IV40,Sprache!$D$5:$E$63,2,0))</f>
        <v/>
      </c>
      <c r="IX40" s="643"/>
      <c r="IY40" s="646" t="str">
        <f>IF(IX40="","",VLOOKUP(IX40,Sprache!$D$5:$E$63,2,0))</f>
        <v/>
      </c>
      <c r="IZ40" s="643"/>
      <c r="JA40" s="643"/>
      <c r="JB40" s="634">
        <f>COUNTIF(IV$39:IV$40,IV40)+COUNTIF(IX$39:IX$40,IV40)</f>
        <v>0</v>
      </c>
      <c r="JC40" s="606" t="str">
        <f>IF((IZ40&lt;&gt;"")*(JA40&lt;&gt;"")*((IFERROR(VLOOKUP(IV40,$B$39:$F$40,5,0),"")&lt;&gt;"")+(IFERROR(VLOOKUP(IV40,$D$39:$G$40,4,0),"")&lt;&gt;""))*((IFERROR(VLOOKUP(IX40,$B$39:$F$40,5,0),"")&lt;&gt;"")+(IFERROR(VLOOKUP(IX40,$D$39:$G$40,4,0),"")&lt;&gt;"")),IF((JG40&lt;&gt;2)+($B$39&amp;$D$39&lt;&gt;IV40&amp;IX40)*($B$40&amp;$D$40&lt;&gt;IV40&amp;IX40)*($D$39&amp;$B$39&lt;&gt;IV40&amp;IX40)*($D$40&amp;$B$40&lt;&gt;IV40&amp;IX40),"0",(IW44+IW46&gt;IW48+IW50)*(IZ40&gt;JA40)+(IW44+IW46=IW48+IW50)*(IZ40=JA40)+(IW44+IW46&lt;IW48+IW50)*(IZ40&lt;JA40)),"")</f>
        <v/>
      </c>
      <c r="JD40" s="606" t="str">
        <f>IF((JC40&lt;&gt;""),IF(OR(IW44+IW46&lt;&gt;IW48+IW50,PrSettings!$M$4="●"),((IW44+IW46-IW48-IW50)=(IZ40-JA40))*(JC40=1),0),"")</f>
        <v/>
      </c>
      <c r="JE40" s="606" t="str">
        <f>IF((JD40&lt;&gt;""),IF(JC40="0",0,(IW44+IW46=IZ40)*(IW48+IW50=JA40)),"")</f>
        <v/>
      </c>
      <c r="JF40" s="606" t="str">
        <f>IF(JC40&lt;&gt;"",IF((JG40&lt;&gt;2)+($B$39&amp;$D$39&lt;&gt;IV40&amp;IX40)*($B$40&amp;$D$40&lt;&gt;IV40&amp;IX40)*($D$39&amp;$B$39&lt;&gt;IV40&amp;IX40)*($D$40&amp;$B$40&lt;&gt;IV40&amp;IX40),0,IF(ABS(IW44+IW46-IW48-IW50)&gt;=PrSettings!$M$7,(ABS(IW44+IW46-IW48-IW50-IZ40+JA40)&lt;=1)*1,IF(AND(JC40,$F40=$G40,IW44+IW46&gt;=PrSettings!$M$6),(ABS(IZ40-IW44-IW46)&lt;=1)*1,IF(AND(JC40,IW44+IW46+IW48+IW50&gt;=PrSettings!$M$8),(ABS(IZ40-IW44-IW46)+ABS(JA40-IW48-IW50)&lt;=1)*1,"0")))),"")</f>
        <v/>
      </c>
      <c r="JG40" s="607" t="str">
        <f>IF(($C$39&amp;$C$40&amp;$E$39&amp;$E$40&lt;&gt;"")*(IV$39&amp;IV$40&amp;IX$39&amp;IX$40&lt;&gt;"")*(IV40&amp;IX40&lt;&gt;""),IF(JB40&lt;&gt;1,0,COUNTIF($B$39:$B$40,IV40)+COUNTIF($D$39:$D$40,IV40))+IF(JB37&lt;&gt;1,0,COUNTIF($B$39:$B$40,IX40)+COUNTIF($D$39:$D$40,IX40)),"")</f>
        <v/>
      </c>
      <c r="JI40" s="644"/>
      <c r="JJ40" s="646" t="str">
        <f>IF(JI40="","",VLOOKUP(JI40,Sprache!$D$5:$E$63,2,0))</f>
        <v/>
      </c>
      <c r="JK40" s="643"/>
      <c r="JL40" s="646" t="str">
        <f>IF(JK40="","",VLOOKUP(JK40,Sprache!$D$5:$E$63,2,0))</f>
        <v/>
      </c>
      <c r="JM40" s="643"/>
      <c r="JN40" s="643"/>
      <c r="JO40" s="634">
        <f>COUNTIF(JI$39:JI$40,JI40)+COUNTIF(JK$39:JK$40,JI40)</f>
        <v>0</v>
      </c>
      <c r="JP40" s="606" t="str">
        <f>IF((JM40&lt;&gt;"")*(JN40&lt;&gt;"")*((IFERROR(VLOOKUP(JI40,$B$39:$F$40,5,0),"")&lt;&gt;"")+(IFERROR(VLOOKUP(JI40,$D$39:$G$40,4,0),"")&lt;&gt;""))*((IFERROR(VLOOKUP(JK40,$B$39:$F$40,5,0),"")&lt;&gt;"")+(IFERROR(VLOOKUP(JK40,$D$39:$G$40,4,0),"")&lt;&gt;"")),IF((JT40&lt;&gt;2)+($B$39&amp;$D$39&lt;&gt;JI40&amp;JK40)*($B$40&amp;$D$40&lt;&gt;JI40&amp;JK40)*($D$39&amp;$B$39&lt;&gt;JI40&amp;JK40)*($D$40&amp;$B$40&lt;&gt;JI40&amp;JK40),"0",(JJ44+JJ46&gt;JJ48+JJ50)*(JM40&gt;JN40)+(JJ44+JJ46=JJ48+JJ50)*(JM40=JN40)+(JJ44+JJ46&lt;JJ48+JJ50)*(JM40&lt;JN40)),"")</f>
        <v/>
      </c>
      <c r="JQ40" s="606" t="str">
        <f>IF((JP40&lt;&gt;""),IF(OR(JJ44+JJ46&lt;&gt;JJ48+JJ50,PrSettings!$M$4="●"),((JJ44+JJ46-JJ48-JJ50)=(JM40-JN40))*(JP40=1),0),"")</f>
        <v/>
      </c>
      <c r="JR40" s="606" t="str">
        <f>IF((JQ40&lt;&gt;""),IF(JP40="0",0,(JJ44+JJ46=JM40)*(JJ48+JJ50=JN40)),"")</f>
        <v/>
      </c>
      <c r="JS40" s="606" t="str">
        <f>IF(JP40&lt;&gt;"",IF((JT40&lt;&gt;2)+($B$39&amp;$D$39&lt;&gt;JI40&amp;JK40)*($B$40&amp;$D$40&lt;&gt;JI40&amp;JK40)*($D$39&amp;$B$39&lt;&gt;JI40&amp;JK40)*($D$40&amp;$B$40&lt;&gt;JI40&amp;JK40),0,IF(ABS(JJ44+JJ46-JJ48-JJ50)&gt;=PrSettings!$M$7,(ABS(JJ44+JJ46-JJ48-JJ50-JM40+JN40)&lt;=1)*1,IF(AND(JP40,$F40=$G40,JJ44+JJ46&gt;=PrSettings!$M$6),(ABS(JM40-JJ44-JJ46)&lt;=1)*1,IF(AND(JP40,JJ44+JJ46+JJ48+JJ50&gt;=PrSettings!$M$8),(ABS(JM40-JJ44-JJ46)+ABS(JN40-JJ48-JJ50)&lt;=1)*1,"0")))),"")</f>
        <v/>
      </c>
      <c r="JT40" s="607" t="str">
        <f>IF(($C$39&amp;$C$40&amp;$E$39&amp;$E$40&lt;&gt;"")*(JI$39&amp;JI$40&amp;JK$39&amp;JK$40&lt;&gt;"")*(JI40&amp;JK40&lt;&gt;""),IF(JO40&lt;&gt;1,0,COUNTIF($B$39:$B$40,JI40)+COUNTIF($D$39:$D$40,JI40))+IF(JO37&lt;&gt;1,0,COUNTIF($B$39:$B$40,JK40)+COUNTIF($D$39:$D$40,JK40)),"")</f>
        <v/>
      </c>
      <c r="JV40" s="644"/>
      <c r="JW40" s="646" t="str">
        <f>IF(JV40="","",VLOOKUP(JV40,Sprache!$D$5:$E$63,2,0))</f>
        <v/>
      </c>
      <c r="JX40" s="643"/>
      <c r="JY40" s="646" t="str">
        <f>IF(JX40="","",VLOOKUP(JX40,Sprache!$D$5:$E$63,2,0))</f>
        <v/>
      </c>
      <c r="JZ40" s="643"/>
      <c r="KA40" s="643"/>
      <c r="KB40" s="634">
        <f>COUNTIF(JV$39:JV$40,JV40)+COUNTIF(JX$39:JX$40,JV40)</f>
        <v>0</v>
      </c>
      <c r="KC40" s="606" t="str">
        <f>IF((JZ40&lt;&gt;"")*(KA40&lt;&gt;"")*((IFERROR(VLOOKUP(JV40,$B$39:$F$40,5,0),"")&lt;&gt;"")+(IFERROR(VLOOKUP(JV40,$D$39:$G$40,4,0),"")&lt;&gt;""))*((IFERROR(VLOOKUP(JX40,$B$39:$F$40,5,0),"")&lt;&gt;"")+(IFERROR(VLOOKUP(JX40,$D$39:$G$40,4,0),"")&lt;&gt;"")),IF((KG40&lt;&gt;2)+($B$39&amp;$D$39&lt;&gt;JV40&amp;JX40)*($B$40&amp;$D$40&lt;&gt;JV40&amp;JX40)*($D$39&amp;$B$39&lt;&gt;JV40&amp;JX40)*($D$40&amp;$B$40&lt;&gt;JV40&amp;JX40),"0",(JW44+JW46&gt;JW48+JW50)*(JZ40&gt;KA40)+(JW44+JW46=JW48+JW50)*(JZ40=KA40)+(JW44+JW46&lt;JW48+JW50)*(JZ40&lt;KA40)),"")</f>
        <v/>
      </c>
      <c r="KD40" s="606" t="str">
        <f>IF((KC40&lt;&gt;""),IF(OR(JW44+JW46&lt;&gt;JW48+JW50,PrSettings!$M$4="●"),((JW44+JW46-JW48-JW50)=(JZ40-KA40))*(KC40=1),0),"")</f>
        <v/>
      </c>
      <c r="KE40" s="606" t="str">
        <f>IF((KD40&lt;&gt;""),IF(KC40="0",0,(JW44+JW46=JZ40)*(JW48+JW50=KA40)),"")</f>
        <v/>
      </c>
      <c r="KF40" s="606" t="str">
        <f>IF(KC40&lt;&gt;"",IF((KG40&lt;&gt;2)+($B$39&amp;$D$39&lt;&gt;JV40&amp;JX40)*($B$40&amp;$D$40&lt;&gt;JV40&amp;JX40)*($D$39&amp;$B$39&lt;&gt;JV40&amp;JX40)*($D$40&amp;$B$40&lt;&gt;JV40&amp;JX40),0,IF(ABS(JW44+JW46-JW48-JW50)&gt;=PrSettings!$M$7,(ABS(JW44+JW46-JW48-JW50-JZ40+KA40)&lt;=1)*1,IF(AND(KC40,$F40=$G40,JW44+JW46&gt;=PrSettings!$M$6),(ABS(JZ40-JW44-JW46)&lt;=1)*1,IF(AND(KC40,JW44+JW46+JW48+JW50&gt;=PrSettings!$M$8),(ABS(JZ40-JW44-JW46)+ABS(KA40-JW48-JW50)&lt;=1)*1,"0")))),"")</f>
        <v/>
      </c>
      <c r="KG40" s="607" t="str">
        <f>IF(($C$39&amp;$C$40&amp;$E$39&amp;$E$40&lt;&gt;"")*(JV$39&amp;JV$40&amp;JX$39&amp;JX$40&lt;&gt;"")*(JV40&amp;JX40&lt;&gt;""),IF(KB40&lt;&gt;1,0,COUNTIF($B$39:$B$40,JV40)+COUNTIF($D$39:$D$40,JV40))+IF(KB37&lt;&gt;1,0,COUNTIF($B$39:$B$40,JX40)+COUNTIF($D$39:$D$40,JX40)),"")</f>
        <v/>
      </c>
      <c r="KI40" s="644"/>
      <c r="KJ40" s="646" t="str">
        <f>IF(KI40="","",VLOOKUP(KI40,Sprache!$D$5:$E$63,2,0))</f>
        <v/>
      </c>
      <c r="KK40" s="643"/>
      <c r="KL40" s="646" t="str">
        <f>IF(KK40="","",VLOOKUP(KK40,Sprache!$D$5:$E$63,2,0))</f>
        <v/>
      </c>
      <c r="KM40" s="643"/>
      <c r="KN40" s="643"/>
      <c r="KO40" s="634">
        <f>COUNTIF(KI$39:KI$40,KI40)+COUNTIF(KK$39:KK$40,KI40)</f>
        <v>0</v>
      </c>
      <c r="KP40" s="606" t="str">
        <f>IF((KM40&lt;&gt;"")*(KN40&lt;&gt;"")*((IFERROR(VLOOKUP(KI40,$B$39:$F$40,5,0),"")&lt;&gt;"")+(IFERROR(VLOOKUP(KI40,$D$39:$G$40,4,0),"")&lt;&gt;""))*((IFERROR(VLOOKUP(KK40,$B$39:$F$40,5,0),"")&lt;&gt;"")+(IFERROR(VLOOKUP(KK40,$D$39:$G$40,4,0),"")&lt;&gt;"")),IF((KT40&lt;&gt;2)+($B$39&amp;$D$39&lt;&gt;KI40&amp;KK40)*($B$40&amp;$D$40&lt;&gt;KI40&amp;KK40)*($D$39&amp;$B$39&lt;&gt;KI40&amp;KK40)*($D$40&amp;$B$40&lt;&gt;KI40&amp;KK40),"0",(KJ44+KJ46&gt;KJ48+KJ50)*(KM40&gt;KN40)+(KJ44+KJ46=KJ48+KJ50)*(KM40=KN40)+(KJ44+KJ46&lt;KJ48+KJ50)*(KM40&lt;KN40)),"")</f>
        <v/>
      </c>
      <c r="KQ40" s="606" t="str">
        <f>IF((KP40&lt;&gt;""),IF(OR(KJ44+KJ46&lt;&gt;KJ48+KJ50,PrSettings!$M$4="●"),((KJ44+KJ46-KJ48-KJ50)=(KM40-KN40))*(KP40=1),0),"")</f>
        <v/>
      </c>
      <c r="KR40" s="606" t="str">
        <f>IF((KQ40&lt;&gt;""),IF(KP40="0",0,(KJ44+KJ46=KM40)*(KJ48+KJ50=KN40)),"")</f>
        <v/>
      </c>
      <c r="KS40" s="606" t="str">
        <f>IF(KP40&lt;&gt;"",IF((KT40&lt;&gt;2)+($B$39&amp;$D$39&lt;&gt;KI40&amp;KK40)*($B$40&amp;$D$40&lt;&gt;KI40&amp;KK40)*($D$39&amp;$B$39&lt;&gt;KI40&amp;KK40)*($D$40&amp;$B$40&lt;&gt;KI40&amp;KK40),0,IF(ABS(KJ44+KJ46-KJ48-KJ50)&gt;=PrSettings!$M$7,(ABS(KJ44+KJ46-KJ48-KJ50-KM40+KN40)&lt;=1)*1,IF(AND(KP40,$F40=$G40,KJ44+KJ46&gt;=PrSettings!$M$6),(ABS(KM40-KJ44-KJ46)&lt;=1)*1,IF(AND(KP40,KJ44+KJ46+KJ48+KJ50&gt;=PrSettings!$M$8),(ABS(KM40-KJ44-KJ46)+ABS(KN40-KJ48-KJ50)&lt;=1)*1,"0")))),"")</f>
        <v/>
      </c>
      <c r="KT40" s="607" t="str">
        <f>IF(($C$39&amp;$C$40&amp;$E$39&amp;$E$40&lt;&gt;"")*(KI$39&amp;KI$40&amp;KK$39&amp;KK$40&lt;&gt;"")*(KI40&amp;KK40&lt;&gt;""),IF(KO40&lt;&gt;1,0,COUNTIF($B$39:$B$40,KI40)+COUNTIF($D$39:$D$40,KI40))+IF(KO37&lt;&gt;1,0,COUNTIF($B$39:$B$40,KK40)+COUNTIF($D$39:$D$40,KK40)),"")</f>
        <v/>
      </c>
      <c r="KV40" s="644"/>
      <c r="KW40" s="646" t="str">
        <f>IF(KV40="","",VLOOKUP(KV40,Sprache!$D$5:$E$63,2,0))</f>
        <v/>
      </c>
      <c r="KX40" s="643"/>
      <c r="KY40" s="646" t="str">
        <f>IF(KX40="","",VLOOKUP(KX40,Sprache!$D$5:$E$63,2,0))</f>
        <v/>
      </c>
      <c r="KZ40" s="643"/>
      <c r="LA40" s="643"/>
      <c r="LB40" s="634">
        <f>COUNTIF(KV$39:KV$40,KV40)+COUNTIF(KX$39:KX$40,KV40)</f>
        <v>0</v>
      </c>
      <c r="LC40" s="606" t="str">
        <f>IF((KZ40&lt;&gt;"")*(LA40&lt;&gt;"")*((IFERROR(VLOOKUP(KV40,$B$39:$F$40,5,0),"")&lt;&gt;"")+(IFERROR(VLOOKUP(KV40,$D$39:$G$40,4,0),"")&lt;&gt;""))*((IFERROR(VLOOKUP(KX40,$B$39:$F$40,5,0),"")&lt;&gt;"")+(IFERROR(VLOOKUP(KX40,$D$39:$G$40,4,0),"")&lt;&gt;"")),IF((LG40&lt;&gt;2)+($B$39&amp;$D$39&lt;&gt;KV40&amp;KX40)*($B$40&amp;$D$40&lt;&gt;KV40&amp;KX40)*($D$39&amp;$B$39&lt;&gt;KV40&amp;KX40)*($D$40&amp;$B$40&lt;&gt;KV40&amp;KX40),"0",(KW44+KW46&gt;KW48+KW50)*(KZ40&gt;LA40)+(KW44+KW46=KW48+KW50)*(KZ40=LA40)+(KW44+KW46&lt;KW48+KW50)*(KZ40&lt;LA40)),"")</f>
        <v/>
      </c>
      <c r="LD40" s="606" t="str">
        <f>IF((LC40&lt;&gt;""),IF(OR(KW44+KW46&lt;&gt;KW48+KW50,PrSettings!$M$4="●"),((KW44+KW46-KW48-KW50)=(KZ40-LA40))*(LC40=1),0),"")</f>
        <v/>
      </c>
      <c r="LE40" s="606" t="str">
        <f>IF((LD40&lt;&gt;""),IF(LC40="0",0,(KW44+KW46=KZ40)*(KW48+KW50=LA40)),"")</f>
        <v/>
      </c>
      <c r="LF40" s="606" t="str">
        <f>IF(LC40&lt;&gt;"",IF((LG40&lt;&gt;2)+($B$39&amp;$D$39&lt;&gt;KV40&amp;KX40)*($B$40&amp;$D$40&lt;&gt;KV40&amp;KX40)*($D$39&amp;$B$39&lt;&gt;KV40&amp;KX40)*($D$40&amp;$B$40&lt;&gt;KV40&amp;KX40),0,IF(ABS(KW44+KW46-KW48-KW50)&gt;=PrSettings!$M$7,(ABS(KW44+KW46-KW48-KW50-KZ40+LA40)&lt;=1)*1,IF(AND(LC40,$F40=$G40,KW44+KW46&gt;=PrSettings!$M$6),(ABS(KZ40-KW44-KW46)&lt;=1)*1,IF(AND(LC40,KW44+KW46+KW48+KW50&gt;=PrSettings!$M$8),(ABS(KZ40-KW44-KW46)+ABS(LA40-KW48-KW50)&lt;=1)*1,"0")))),"")</f>
        <v/>
      </c>
      <c r="LG40" s="607" t="str">
        <f>IF(($C$39&amp;$C$40&amp;$E$39&amp;$E$40&lt;&gt;"")*(KV$39&amp;KV$40&amp;KX$39&amp;KX$40&lt;&gt;"")*(KV40&amp;KX40&lt;&gt;""),IF(LB40&lt;&gt;1,0,COUNTIF($B$39:$B$40,KV40)+COUNTIF($D$39:$D$40,KV40))+IF(LB37&lt;&gt;1,0,COUNTIF($B$39:$B$40,KX40)+COUNTIF($D$39:$D$40,KX40)),"")</f>
        <v/>
      </c>
      <c r="LI40" s="644"/>
      <c r="LJ40" s="646" t="str">
        <f>IF(LI40="","",VLOOKUP(LI40,Sprache!$D$5:$E$63,2,0))</f>
        <v/>
      </c>
      <c r="LK40" s="643"/>
      <c r="LL40" s="646" t="str">
        <f>IF(LK40="","",VLOOKUP(LK40,Sprache!$D$5:$E$63,2,0))</f>
        <v/>
      </c>
      <c r="LM40" s="643"/>
      <c r="LN40" s="643"/>
      <c r="LO40" s="634">
        <f>COUNTIF(LI$39:LI$40,LI40)+COUNTIF(LK$39:LK$40,LI40)</f>
        <v>0</v>
      </c>
      <c r="LP40" s="606" t="str">
        <f>IF((LM40&lt;&gt;"")*(LN40&lt;&gt;"")*((IFERROR(VLOOKUP(LI40,$B$39:$F$40,5,0),"")&lt;&gt;"")+(IFERROR(VLOOKUP(LI40,$D$39:$G$40,4,0),"")&lt;&gt;""))*((IFERROR(VLOOKUP(LK40,$B$39:$F$40,5,0),"")&lt;&gt;"")+(IFERROR(VLOOKUP(LK40,$D$39:$G$40,4,0),"")&lt;&gt;"")),IF((LT40&lt;&gt;2)+($B$39&amp;$D$39&lt;&gt;LI40&amp;LK40)*($B$40&amp;$D$40&lt;&gt;LI40&amp;LK40)*($D$39&amp;$B$39&lt;&gt;LI40&amp;LK40)*($D$40&amp;$B$40&lt;&gt;LI40&amp;LK40),"0",(LJ44+LJ46&gt;LJ48+LJ50)*(LM40&gt;LN40)+(LJ44+LJ46=LJ48+LJ50)*(LM40=LN40)+(LJ44+LJ46&lt;LJ48+LJ50)*(LM40&lt;LN40)),"")</f>
        <v/>
      </c>
      <c r="LQ40" s="606" t="str">
        <f>IF((LP40&lt;&gt;""),IF(OR(LJ44+LJ46&lt;&gt;LJ48+LJ50,PrSettings!$M$4="●"),((LJ44+LJ46-LJ48-LJ50)=(LM40-LN40))*(LP40=1),0),"")</f>
        <v/>
      </c>
      <c r="LR40" s="606" t="str">
        <f>IF((LQ40&lt;&gt;""),IF(LP40="0",0,(LJ44+LJ46=LM40)*(LJ48+LJ50=LN40)),"")</f>
        <v/>
      </c>
      <c r="LS40" s="606" t="str">
        <f>IF(LP40&lt;&gt;"",IF((LT40&lt;&gt;2)+($B$39&amp;$D$39&lt;&gt;LI40&amp;LK40)*($B$40&amp;$D$40&lt;&gt;LI40&amp;LK40)*($D$39&amp;$B$39&lt;&gt;LI40&amp;LK40)*($D$40&amp;$B$40&lt;&gt;LI40&amp;LK40),0,IF(ABS(LJ44+LJ46-LJ48-LJ50)&gt;=PrSettings!$M$7,(ABS(LJ44+LJ46-LJ48-LJ50-LM40+LN40)&lt;=1)*1,IF(AND(LP40,$F40=$G40,LJ44+LJ46&gt;=PrSettings!$M$6),(ABS(LM40-LJ44-LJ46)&lt;=1)*1,IF(AND(LP40,LJ44+LJ46+LJ48+LJ50&gt;=PrSettings!$M$8),(ABS(LM40-LJ44-LJ46)+ABS(LN40-LJ48-LJ50)&lt;=1)*1,"0")))),"")</f>
        <v/>
      </c>
      <c r="LT40" s="607" t="str">
        <f>IF(($C$39&amp;$C$40&amp;$E$39&amp;$E$40&lt;&gt;"")*(LI$39&amp;LI$40&amp;LK$39&amp;LK$40&lt;&gt;"")*(LI40&amp;LK40&lt;&gt;""),IF(LO40&lt;&gt;1,0,COUNTIF($B$39:$B$40,LI40)+COUNTIF($D$39:$D$40,LI40))+IF(LO37&lt;&gt;1,0,COUNTIF($B$39:$B$40,LK40)+COUNTIF($D$39:$D$40,LK40)),"")</f>
        <v/>
      </c>
      <c r="LV40" s="644"/>
      <c r="LW40" s="646" t="str">
        <f>IF(LV40="","",VLOOKUP(LV40,Sprache!$D$5:$E$63,2,0))</f>
        <v/>
      </c>
      <c r="LX40" s="643"/>
      <c r="LY40" s="646" t="str">
        <f>IF(LX40="","",VLOOKUP(LX40,Sprache!$D$5:$E$63,2,0))</f>
        <v/>
      </c>
      <c r="LZ40" s="643"/>
      <c r="MA40" s="643"/>
      <c r="MB40" s="634">
        <f>COUNTIF(LV$39:LV$40,LV40)+COUNTIF(LX$39:LX$40,LV40)</f>
        <v>0</v>
      </c>
      <c r="MC40" s="606" t="str">
        <f>IF((LZ40&lt;&gt;"")*(MA40&lt;&gt;"")*((IFERROR(VLOOKUP(LV40,$B$39:$F$40,5,0),"")&lt;&gt;"")+(IFERROR(VLOOKUP(LV40,$D$39:$G$40,4,0),"")&lt;&gt;""))*((IFERROR(VLOOKUP(LX40,$B$39:$F$40,5,0),"")&lt;&gt;"")+(IFERROR(VLOOKUP(LX40,$D$39:$G$40,4,0),"")&lt;&gt;"")),IF((MG40&lt;&gt;2)+($B$39&amp;$D$39&lt;&gt;LV40&amp;LX40)*($B$40&amp;$D$40&lt;&gt;LV40&amp;LX40)*($D$39&amp;$B$39&lt;&gt;LV40&amp;LX40)*($D$40&amp;$B$40&lt;&gt;LV40&amp;LX40),"0",(LW44+LW46&gt;LW48+LW50)*(LZ40&gt;MA40)+(LW44+LW46=LW48+LW50)*(LZ40=MA40)+(LW44+LW46&lt;LW48+LW50)*(LZ40&lt;MA40)),"")</f>
        <v/>
      </c>
      <c r="MD40" s="606" t="str">
        <f>IF((MC40&lt;&gt;""),IF(OR(LW44+LW46&lt;&gt;LW48+LW50,PrSettings!$M$4="●"),((LW44+LW46-LW48-LW50)=(LZ40-MA40))*(MC40=1),0),"")</f>
        <v/>
      </c>
      <c r="ME40" s="606" t="str">
        <f>IF((MD40&lt;&gt;""),IF(MC40="0",0,(LW44+LW46=LZ40)*(LW48+LW50=MA40)),"")</f>
        <v/>
      </c>
      <c r="MF40" s="606" t="str">
        <f>IF(MC40&lt;&gt;"",IF((MG40&lt;&gt;2)+($B$39&amp;$D$39&lt;&gt;LV40&amp;LX40)*($B$40&amp;$D$40&lt;&gt;LV40&amp;LX40)*($D$39&amp;$B$39&lt;&gt;LV40&amp;LX40)*($D$40&amp;$B$40&lt;&gt;LV40&amp;LX40),0,IF(ABS(LW44+LW46-LW48-LW50)&gt;=PrSettings!$M$7,(ABS(LW44+LW46-LW48-LW50-LZ40+MA40)&lt;=1)*1,IF(AND(MC40,$F40=$G40,LW44+LW46&gt;=PrSettings!$M$6),(ABS(LZ40-LW44-LW46)&lt;=1)*1,IF(AND(MC40,LW44+LW46+LW48+LW50&gt;=PrSettings!$M$8),(ABS(LZ40-LW44-LW46)+ABS(MA40-LW48-LW50)&lt;=1)*1,"0")))),"")</f>
        <v/>
      </c>
      <c r="MG40" s="607" t="str">
        <f>IF(($C$39&amp;$C$40&amp;$E$39&amp;$E$40&lt;&gt;"")*(LV$39&amp;LV$40&amp;LX$39&amp;LX$40&lt;&gt;"")*(LV40&amp;LX40&lt;&gt;""),IF(MB40&lt;&gt;1,0,COUNTIF($B$39:$B$40,LV40)+COUNTIF($D$39:$D$40,LV40))+IF(MB37&lt;&gt;1,0,COUNTIF($B$39:$B$40,LX40)+COUNTIF($D$39:$D$40,LX40)),"")</f>
        <v/>
      </c>
    </row>
    <row r="41" spans="2:345" ht="24" customHeight="1" x14ac:dyDescent="0.25">
      <c r="B41" s="602" t="str">
        <f>Sprache!$E$189</f>
        <v>Finale</v>
      </c>
      <c r="C41" s="647"/>
      <c r="D41" s="603"/>
      <c r="E41" s="647"/>
      <c r="F41" s="655"/>
      <c r="G41" s="656"/>
      <c r="I41" s="602" t="str">
        <f>$B41</f>
        <v>Finale</v>
      </c>
      <c r="J41" s="647"/>
      <c r="K41" s="603"/>
      <c r="L41" s="603"/>
      <c r="M41" s="608"/>
      <c r="N41" s="608"/>
      <c r="O41" s="608"/>
      <c r="P41" s="608"/>
      <c r="Q41" s="608"/>
      <c r="R41" s="608"/>
      <c r="S41" s="608"/>
      <c r="T41" s="609"/>
      <c r="V41" s="602" t="str">
        <f>$B41</f>
        <v>Finale</v>
      </c>
      <c r="W41" s="647"/>
      <c r="X41" s="603"/>
      <c r="Y41" s="603"/>
      <c r="Z41" s="608"/>
      <c r="AA41" s="608"/>
      <c r="AB41" s="608"/>
      <c r="AC41" s="608"/>
      <c r="AD41" s="608"/>
      <c r="AE41" s="608"/>
      <c r="AF41" s="608"/>
      <c r="AG41" s="609"/>
      <c r="AI41" s="602" t="str">
        <f>$B41</f>
        <v>Finale</v>
      </c>
      <c r="AJ41" s="647"/>
      <c r="AK41" s="603"/>
      <c r="AL41" s="603"/>
      <c r="AM41" s="608"/>
      <c r="AN41" s="608"/>
      <c r="AO41" s="608"/>
      <c r="AP41" s="608"/>
      <c r="AQ41" s="608"/>
      <c r="AR41" s="608"/>
      <c r="AS41" s="608"/>
      <c r="AT41" s="609"/>
      <c r="AV41" s="602" t="str">
        <f>$B41</f>
        <v>Finale</v>
      </c>
      <c r="AW41" s="647"/>
      <c r="AX41" s="603"/>
      <c r="AY41" s="603"/>
      <c r="AZ41" s="608"/>
      <c r="BA41" s="608"/>
      <c r="BB41" s="608"/>
      <c r="BC41" s="608"/>
      <c r="BD41" s="608"/>
      <c r="BE41" s="608"/>
      <c r="BF41" s="608"/>
      <c r="BG41" s="609"/>
      <c r="BI41" s="602" t="str">
        <f>$B41</f>
        <v>Finale</v>
      </c>
      <c r="BJ41" s="647"/>
      <c r="BK41" s="603"/>
      <c r="BL41" s="603"/>
      <c r="BM41" s="608"/>
      <c r="BN41" s="608"/>
      <c r="BO41" s="608"/>
      <c r="BP41" s="608"/>
      <c r="BQ41" s="608"/>
      <c r="BR41" s="608"/>
      <c r="BS41" s="608"/>
      <c r="BT41" s="609"/>
      <c r="BV41" s="602" t="str">
        <f>$B41</f>
        <v>Finale</v>
      </c>
      <c r="BW41" s="647"/>
      <c r="BX41" s="603"/>
      <c r="BY41" s="603"/>
      <c r="BZ41" s="608"/>
      <c r="CA41" s="608"/>
      <c r="CB41" s="608"/>
      <c r="CC41" s="608"/>
      <c r="CD41" s="608"/>
      <c r="CE41" s="608"/>
      <c r="CF41" s="608"/>
      <c r="CG41" s="609"/>
      <c r="CI41" s="602" t="str">
        <f>$B41</f>
        <v>Finale</v>
      </c>
      <c r="CJ41" s="647"/>
      <c r="CK41" s="603"/>
      <c r="CL41" s="603"/>
      <c r="CM41" s="608"/>
      <c r="CN41" s="608"/>
      <c r="CO41" s="608"/>
      <c r="CP41" s="608"/>
      <c r="CQ41" s="608"/>
      <c r="CR41" s="608"/>
      <c r="CS41" s="608"/>
      <c r="CT41" s="609"/>
      <c r="CV41" s="602" t="str">
        <f>$B41</f>
        <v>Finale</v>
      </c>
      <c r="CW41" s="647"/>
      <c r="CX41" s="603"/>
      <c r="CY41" s="603"/>
      <c r="CZ41" s="608"/>
      <c r="DA41" s="608"/>
      <c r="DB41" s="608"/>
      <c r="DC41" s="608"/>
      <c r="DD41" s="608"/>
      <c r="DE41" s="608"/>
      <c r="DF41" s="608"/>
      <c r="DG41" s="609"/>
      <c r="DI41" s="602" t="str">
        <f>$B41</f>
        <v>Finale</v>
      </c>
      <c r="DJ41" s="647"/>
      <c r="DK41" s="603"/>
      <c r="DL41" s="603"/>
      <c r="DM41" s="608"/>
      <c r="DN41" s="608"/>
      <c r="DO41" s="608"/>
      <c r="DP41" s="608"/>
      <c r="DQ41" s="608"/>
      <c r="DR41" s="608"/>
      <c r="DS41" s="608"/>
      <c r="DT41" s="609"/>
      <c r="DV41" s="602" t="str">
        <f>$B41</f>
        <v>Finale</v>
      </c>
      <c r="DW41" s="647"/>
      <c r="DX41" s="603"/>
      <c r="DY41" s="603"/>
      <c r="DZ41" s="608"/>
      <c r="EA41" s="608"/>
      <c r="EB41" s="608"/>
      <c r="EC41" s="608"/>
      <c r="ED41" s="608"/>
      <c r="EE41" s="608"/>
      <c r="EF41" s="608"/>
      <c r="EG41" s="609"/>
      <c r="EI41" s="602" t="str">
        <f>$B41</f>
        <v>Finale</v>
      </c>
      <c r="EJ41" s="647"/>
      <c r="EK41" s="603"/>
      <c r="EL41" s="603"/>
      <c r="EM41" s="608"/>
      <c r="EN41" s="608"/>
      <c r="EO41" s="608"/>
      <c r="EP41" s="608"/>
      <c r="EQ41" s="608"/>
      <c r="ER41" s="608"/>
      <c r="ES41" s="608"/>
      <c r="ET41" s="609"/>
      <c r="EV41" s="602" t="str">
        <f>$B41</f>
        <v>Finale</v>
      </c>
      <c r="EW41" s="647"/>
      <c r="EX41" s="603"/>
      <c r="EY41" s="603"/>
      <c r="EZ41" s="608"/>
      <c r="FA41" s="608"/>
      <c r="FB41" s="608"/>
      <c r="FC41" s="608"/>
      <c r="FD41" s="608"/>
      <c r="FE41" s="608"/>
      <c r="FF41" s="608"/>
      <c r="FG41" s="609"/>
      <c r="FI41" s="602" t="str">
        <f>$B41</f>
        <v>Finale</v>
      </c>
      <c r="FJ41" s="647"/>
      <c r="FK41" s="603"/>
      <c r="FL41" s="603"/>
      <c r="FM41" s="608"/>
      <c r="FN41" s="608"/>
      <c r="FO41" s="608"/>
      <c r="FP41" s="608"/>
      <c r="FQ41" s="608"/>
      <c r="FR41" s="608"/>
      <c r="FS41" s="608"/>
      <c r="FT41" s="609"/>
      <c r="FV41" s="602" t="str">
        <f>$B41</f>
        <v>Finale</v>
      </c>
      <c r="FW41" s="647"/>
      <c r="FX41" s="603"/>
      <c r="FY41" s="603"/>
      <c r="FZ41" s="608"/>
      <c r="GA41" s="608"/>
      <c r="GB41" s="608"/>
      <c r="GC41" s="608"/>
      <c r="GD41" s="608"/>
      <c r="GE41" s="608"/>
      <c r="GF41" s="608"/>
      <c r="GG41" s="609"/>
      <c r="GI41" s="602" t="str">
        <f>$B41</f>
        <v>Finale</v>
      </c>
      <c r="GJ41" s="647"/>
      <c r="GK41" s="603"/>
      <c r="GL41" s="603"/>
      <c r="GM41" s="608"/>
      <c r="GN41" s="608"/>
      <c r="GO41" s="608"/>
      <c r="GP41" s="608"/>
      <c r="GQ41" s="608"/>
      <c r="GR41" s="608"/>
      <c r="GS41" s="608"/>
      <c r="GT41" s="609"/>
      <c r="GV41" s="602" t="str">
        <f>$B41</f>
        <v>Finale</v>
      </c>
      <c r="GW41" s="647"/>
      <c r="GX41" s="603"/>
      <c r="GY41" s="603"/>
      <c r="GZ41" s="608"/>
      <c r="HA41" s="608"/>
      <c r="HB41" s="608"/>
      <c r="HC41" s="608"/>
      <c r="HD41" s="608"/>
      <c r="HE41" s="608"/>
      <c r="HF41" s="608"/>
      <c r="HG41" s="609"/>
      <c r="HI41" s="602" t="str">
        <f>$B41</f>
        <v>Finale</v>
      </c>
      <c r="HJ41" s="647"/>
      <c r="HK41" s="603"/>
      <c r="HL41" s="603"/>
      <c r="HM41" s="608"/>
      <c r="HN41" s="608"/>
      <c r="HO41" s="608"/>
      <c r="HP41" s="608"/>
      <c r="HQ41" s="608"/>
      <c r="HR41" s="608"/>
      <c r="HS41" s="608"/>
      <c r="HT41" s="609"/>
      <c r="HV41" s="602" t="str">
        <f>$B41</f>
        <v>Finale</v>
      </c>
      <c r="HW41" s="647"/>
      <c r="HX41" s="603"/>
      <c r="HY41" s="603"/>
      <c r="HZ41" s="608"/>
      <c r="IA41" s="608"/>
      <c r="IB41" s="608"/>
      <c r="IC41" s="608"/>
      <c r="ID41" s="608"/>
      <c r="IE41" s="608"/>
      <c r="IF41" s="608"/>
      <c r="IG41" s="609"/>
      <c r="II41" s="602" t="str">
        <f>$B41</f>
        <v>Finale</v>
      </c>
      <c r="IJ41" s="647"/>
      <c r="IK41" s="603"/>
      <c r="IL41" s="603"/>
      <c r="IM41" s="608"/>
      <c r="IN41" s="608"/>
      <c r="IO41" s="608"/>
      <c r="IP41" s="608"/>
      <c r="IQ41" s="608"/>
      <c r="IR41" s="608"/>
      <c r="IS41" s="608"/>
      <c r="IT41" s="609"/>
      <c r="IV41" s="602" t="str">
        <f>$B41</f>
        <v>Finale</v>
      </c>
      <c r="IW41" s="647"/>
      <c r="IX41" s="603"/>
      <c r="IY41" s="603"/>
      <c r="IZ41" s="608"/>
      <c r="JA41" s="608"/>
      <c r="JB41" s="608"/>
      <c r="JC41" s="608"/>
      <c r="JD41" s="608"/>
      <c r="JE41" s="608"/>
      <c r="JF41" s="608"/>
      <c r="JG41" s="609"/>
      <c r="JI41" s="602" t="str">
        <f>$B41</f>
        <v>Finale</v>
      </c>
      <c r="JJ41" s="647"/>
      <c r="JK41" s="603"/>
      <c r="JL41" s="603"/>
      <c r="JM41" s="608"/>
      <c r="JN41" s="608"/>
      <c r="JO41" s="608"/>
      <c r="JP41" s="608"/>
      <c r="JQ41" s="608"/>
      <c r="JR41" s="608"/>
      <c r="JS41" s="608"/>
      <c r="JT41" s="609"/>
      <c r="JV41" s="602" t="str">
        <f>$B41</f>
        <v>Finale</v>
      </c>
      <c r="JW41" s="647"/>
      <c r="JX41" s="603"/>
      <c r="JY41" s="603"/>
      <c r="JZ41" s="608"/>
      <c r="KA41" s="608"/>
      <c r="KB41" s="608"/>
      <c r="KC41" s="608"/>
      <c r="KD41" s="608"/>
      <c r="KE41" s="608"/>
      <c r="KF41" s="608"/>
      <c r="KG41" s="609"/>
      <c r="KI41" s="602" t="str">
        <f>$B41</f>
        <v>Finale</v>
      </c>
      <c r="KJ41" s="647"/>
      <c r="KK41" s="603"/>
      <c r="KL41" s="603"/>
      <c r="KM41" s="608"/>
      <c r="KN41" s="608"/>
      <c r="KO41" s="608"/>
      <c r="KP41" s="608"/>
      <c r="KQ41" s="608"/>
      <c r="KR41" s="608"/>
      <c r="KS41" s="608"/>
      <c r="KT41" s="609"/>
      <c r="KV41" s="602" t="str">
        <f>$B41</f>
        <v>Finale</v>
      </c>
      <c r="KW41" s="647"/>
      <c r="KX41" s="603"/>
      <c r="KY41" s="603"/>
      <c r="KZ41" s="608"/>
      <c r="LA41" s="608"/>
      <c r="LB41" s="608"/>
      <c r="LC41" s="608"/>
      <c r="LD41" s="608"/>
      <c r="LE41" s="608"/>
      <c r="LF41" s="608"/>
      <c r="LG41" s="609"/>
      <c r="LI41" s="602" t="str">
        <f>$B41</f>
        <v>Finale</v>
      </c>
      <c r="LJ41" s="647"/>
      <c r="LK41" s="603"/>
      <c r="LL41" s="603"/>
      <c r="LM41" s="608"/>
      <c r="LN41" s="608"/>
      <c r="LO41" s="608"/>
      <c r="LP41" s="608"/>
      <c r="LQ41" s="608"/>
      <c r="LR41" s="608"/>
      <c r="LS41" s="608"/>
      <c r="LT41" s="609"/>
      <c r="LV41" s="602" t="str">
        <f>$B41</f>
        <v>Finale</v>
      </c>
      <c r="LW41" s="647"/>
      <c r="LX41" s="603"/>
      <c r="LY41" s="603"/>
      <c r="LZ41" s="608"/>
      <c r="MA41" s="608"/>
      <c r="MB41" s="608"/>
      <c r="MC41" s="608"/>
      <c r="MD41" s="608"/>
      <c r="ME41" s="608"/>
      <c r="MF41" s="608"/>
      <c r="MG41" s="609"/>
    </row>
    <row r="42" spans="2:345" ht="15.75" thickBot="1" x14ac:dyDescent="0.3">
      <c r="B42" s="610">
        <f>IF(C42="","",INDEX(Groups!$C$7:$C$25,MATCH(C42,Groups!$D$7:$D$25,0)))</f>
        <v>3</v>
      </c>
      <c r="C42" s="648" t="str">
        <f>EURO!$F$74</f>
        <v>England</v>
      </c>
      <c r="D42" s="611">
        <f>IF(E42="","",INDEX(Groups!$C$7:$C$25,MATCH(E42,Groups!$D$7:$D$25,0)))</f>
        <v>5</v>
      </c>
      <c r="E42" s="648" t="str">
        <f>EURO!$H$74</f>
        <v>Spanien</v>
      </c>
      <c r="F42" s="657">
        <f>IF(AND(EURO!$F$75&lt;&gt;"",EURO!$H$75&lt;&gt;""),EURO!$F$75+IF(AND(EURO!$F$77&lt;&gt;"",EURO!$H$77&lt;&gt;"",EURO!$F$75=EURO!$H$75),EURO!$F$77,0),"")</f>
        <v>4</v>
      </c>
      <c r="G42" s="658">
        <f>IF(AND(EURO!$F$75&lt;&gt;"",EURO!$H$75&lt;&gt;""),EURO!$H$75+IF(AND(EURO!$F$77&lt;&gt;"",EURO!$H$77&lt;&gt;"",EURO!$F$75=EURO!$H$75),EURO!$H$77,0),"")</f>
        <v>2</v>
      </c>
      <c r="I42" s="645"/>
      <c r="J42" s="648" t="str">
        <f>IF(I42="","",VLOOKUP(I42,Sprache!$D$5:$E$63,2,0))</f>
        <v/>
      </c>
      <c r="K42" s="664"/>
      <c r="L42" s="648" t="str">
        <f>IF(K42="","",VLOOKUP(K42,Sprache!$D$5:$E$63,2,0))</f>
        <v/>
      </c>
      <c r="M42" s="664"/>
      <c r="N42" s="664"/>
      <c r="O42" s="611" t="str">
        <f>IF(($F42&lt;&gt;"")*($G42&lt;&gt;"")*(M42&lt;&gt;"")*(N42&lt;&gt;""),IF(OR(T42&lt;&gt;2,COUNTIF($B42:$D42,I42)=0,COUNTIF($B42:$D42,K42)=0),"0",((I42=$B42)*$F42+(I42=$D42)*$G42&gt;(K42=$B42)*$F42+(K42=$D42)*$G42)*(M42&gt;N42)+((I42=$B42)*$F42+(I42=$D42)*$G42=(K42=$B42)*$F42+(K42=$D42)*$G42)*(M42=N42)+((I42=$B42)*$F42+(I42=$D42)*$G42&lt;(K42=$B42)*$F42+(K42=$D42)*$G42)*(M42&lt;N42)),"")</f>
        <v/>
      </c>
      <c r="P42" s="666">
        <f>IF(AND(I42="",K42=""),0,IF(I42=K42,2,1))</f>
        <v>0</v>
      </c>
      <c r="Q42" s="611" t="str">
        <f>IF((O42&lt;&gt;""),IF(OR($F42&lt;&gt;$G42,PrSettings!$M$4="●"),((I42=$B42)*$F42+(I42=$D42)*$G42-(K42=$B42)*$F42-(K42=$D42)*$G42=(M42-N42))*(O42=1),0),"")</f>
        <v/>
      </c>
      <c r="R42" s="611" t="str">
        <f>IF((Q42&lt;&gt;""),IF(Q42=0,0,((I42=$B42)*$F42+(I42=$D42)*$G42=M42)*((K42=$B42)*$F42+(K42=$D42)*$G42=N42)),"")</f>
        <v/>
      </c>
      <c r="S42" s="611" t="str">
        <f>IF(O42&lt;&gt;"",IF(OR(T42&lt;&gt;2,COUNTIF($B42:$D42,I42)=0,COUNTIF($B42:$D42,K42)=0),0,IF(ABS((I42=$B42)*$F42+(I42=$D42)*$G42-(K42=$B42)*$F42-(K42=$D42)*$G42)&gt;=PrSettings!$M$7,(ABS((I42=$B42)*$F42+(I42=$D42)*$G42-(K42=$B42)*$F42-(K42=$D42)*$G42-M42+N42)&lt;=1)*1,IF(AND(O42,$F42=$G42,(I42=$B42)*$F42+(I42=$D42)*$G42&gt;=PrSettings!$M$6),(ABS(M42-(I42=$B42)*$F42-(I42=$D42)*$G42)&lt;=1)*1,IF(AND(O42,(I42=$B42)*$F42+(I42=$D42)*$G42+(K42=$B42)*$F42+(K42=$D42)*$G42&gt;=PrSettings!$M$8),(ABS(M42-(I42=$B42)*$F42-(I42=$D42)*$G42)+ABS(N42-(K42=$B42)*$F42-(K42=$D42)*$G42)&lt;=1)*1,"0")))),"")</f>
        <v/>
      </c>
      <c r="T42" s="665" t="str">
        <f>IF(I42&amp;K42&lt;&gt;"",IF(I42=K42,0,IF(P42&lt;&gt;1,0,($B42=I42)+($D42=I42))+($B42=K42)+($D42=K42)),"")</f>
        <v/>
      </c>
      <c r="V42" s="645"/>
      <c r="W42" s="648" t="str">
        <f>IF(V42="","",VLOOKUP(V42,Sprache!$D$5:$E$63,2,0))</f>
        <v/>
      </c>
      <c r="X42" s="664"/>
      <c r="Y42" s="648" t="str">
        <f>IF(X42="","",VLOOKUP(X42,Sprache!$D$5:$E$63,2,0))</f>
        <v/>
      </c>
      <c r="Z42" s="664"/>
      <c r="AA42" s="664"/>
      <c r="AB42" s="611" t="str">
        <f>IF(($F42&lt;&gt;"")*($G42&lt;&gt;"")*(Z42&lt;&gt;"")*(AA42&lt;&gt;""),IF(OR(AG42&lt;&gt;2,COUNTIF($B42:$D42,V42)=0,COUNTIF($B42:$D42,X42)=0),"0",((V42=$B42)*$F42+(V42=$D42)*$G42&gt;(X42=$B42)*$F42+(X42=$D42)*$G42)*(Z42&gt;AA42)+((V42=$B42)*$F42+(V42=$D42)*$G42=(X42=$B42)*$F42+(X42=$D42)*$G42)*(Z42=AA42)+((V42=$B42)*$F42+(V42=$D42)*$G42&lt;(X42=$B42)*$F42+(X42=$D42)*$G42)*(Z42&lt;AA42)),"")</f>
        <v/>
      </c>
      <c r="AC42" s="666">
        <f>IF(AND(V42="",X42=""),0,IF(V42=X42,2,1))</f>
        <v>0</v>
      </c>
      <c r="AD42" s="611" t="str">
        <f>IF((AB42&lt;&gt;""),IF(OR($F42&lt;&gt;$G42,PrSettings!$M$4="●"),((V42=$B42)*$F42+(V42=$D42)*$G42-(X42=$B42)*$F42-(X42=$D42)*$G42=(Z42-AA42))*(AB42=1),0),"")</f>
        <v/>
      </c>
      <c r="AE42" s="611" t="str">
        <f>IF((AD42&lt;&gt;""),IF(AD42=0,0,((V42=$B42)*$F42+(V42=$D42)*$G42=Z42)*((X42=$B42)*$F42+(X42=$D42)*$G42=AA42)),"")</f>
        <v/>
      </c>
      <c r="AF42" s="611" t="str">
        <f>IF(AB42&lt;&gt;"",IF(OR(AG42&lt;&gt;2,COUNTIF($B42:$D42,V42)=0,COUNTIF($B42:$D42,X42)=0),0,IF(ABS((V42=$B42)*$F42+(V42=$D42)*$G42-(X42=$B42)*$F42-(X42=$D42)*$G42)&gt;=PrSettings!$M$7,(ABS((V42=$B42)*$F42+(V42=$D42)*$G42-(X42=$B42)*$F42-(X42=$D42)*$G42-Z42+AA42)&lt;=1)*1,IF(AND(AB42,$F42=$G42,(V42=$B42)*$F42+(V42=$D42)*$G42&gt;=PrSettings!$M$6),(ABS(Z42-(V42=$B42)*$F42-(V42=$D42)*$G42)&lt;=1)*1,IF(AND(AB42,(V42=$B42)*$F42+(V42=$D42)*$G42+(X42=$B42)*$F42+(X42=$D42)*$G42&gt;=PrSettings!$M$8),(ABS(Z42-(V42=$B42)*$F42-(V42=$D42)*$G42)+ABS(AA42-(X42=$B42)*$F42-(X42=$D42)*$G42)&lt;=1)*1,"0")))),"")</f>
        <v/>
      </c>
      <c r="AG42" s="665" t="str">
        <f>IF(V42&amp;X42&lt;&gt;"",IF(V42=X42,0,IF(AC42&lt;&gt;1,0,($B42=V42)+($D42=V42))+($B42=X42)+($D42=X42)),"")</f>
        <v/>
      </c>
      <c r="AI42" s="645"/>
      <c r="AJ42" s="648" t="str">
        <f>IF(AI42="","",VLOOKUP(AI42,Sprache!$D$5:$E$63,2,0))</f>
        <v/>
      </c>
      <c r="AK42" s="664"/>
      <c r="AL42" s="648" t="str">
        <f>IF(AK42="","",VLOOKUP(AK42,Sprache!$D$5:$E$63,2,0))</f>
        <v/>
      </c>
      <c r="AM42" s="664"/>
      <c r="AN42" s="664"/>
      <c r="AO42" s="611" t="str">
        <f>IF(($F42&lt;&gt;"")*($G42&lt;&gt;"")*(AM42&lt;&gt;"")*(AN42&lt;&gt;""),IF(OR(AT42&lt;&gt;2,COUNTIF($B42:$D42,AI42)=0,COUNTIF($B42:$D42,AK42)=0),"0",((AI42=$B42)*$F42+(AI42=$D42)*$G42&gt;(AK42=$B42)*$F42+(AK42=$D42)*$G42)*(AM42&gt;AN42)+((AI42=$B42)*$F42+(AI42=$D42)*$G42=(AK42=$B42)*$F42+(AK42=$D42)*$G42)*(AM42=AN42)+((AI42=$B42)*$F42+(AI42=$D42)*$G42&lt;(AK42=$B42)*$F42+(AK42=$D42)*$G42)*(AM42&lt;AN42)),"")</f>
        <v/>
      </c>
      <c r="AP42" s="666">
        <f>IF(AND(AI42="",AK42=""),0,IF(AI42=AK42,2,1))</f>
        <v>0</v>
      </c>
      <c r="AQ42" s="611" t="str">
        <f>IF((AO42&lt;&gt;""),IF(OR($F42&lt;&gt;$G42,PrSettings!$M$4="●"),((AI42=$B42)*$F42+(AI42=$D42)*$G42-(AK42=$B42)*$F42-(AK42=$D42)*$G42=(AM42-AN42))*(AO42=1),0),"")</f>
        <v/>
      </c>
      <c r="AR42" s="611" t="str">
        <f>IF((AQ42&lt;&gt;""),IF(AQ42=0,0,((AI42=$B42)*$F42+(AI42=$D42)*$G42=AM42)*((AK42=$B42)*$F42+(AK42=$D42)*$G42=AN42)),"")</f>
        <v/>
      </c>
      <c r="AS42" s="611" t="str">
        <f>IF(AO42&lt;&gt;"",IF(OR(AT42&lt;&gt;2,COUNTIF($B42:$D42,AI42)=0,COUNTIF($B42:$D42,AK42)=0),0,IF(ABS((AI42=$B42)*$F42+(AI42=$D42)*$G42-(AK42=$B42)*$F42-(AK42=$D42)*$G42)&gt;=PrSettings!$M$7,(ABS((AI42=$B42)*$F42+(AI42=$D42)*$G42-(AK42=$B42)*$F42-(AK42=$D42)*$G42-AM42+AN42)&lt;=1)*1,IF(AND(AO42,$F42=$G42,(AI42=$B42)*$F42+(AI42=$D42)*$G42&gt;=PrSettings!$M$6),(ABS(AM42-(AI42=$B42)*$F42-(AI42=$D42)*$G42)&lt;=1)*1,IF(AND(AO42,(AI42=$B42)*$F42+(AI42=$D42)*$G42+(AK42=$B42)*$F42+(AK42=$D42)*$G42&gt;=PrSettings!$M$8),(ABS(AM42-(AI42=$B42)*$F42-(AI42=$D42)*$G42)+ABS(AN42-(AK42=$B42)*$F42-(AK42=$D42)*$G42)&lt;=1)*1,"0")))),"")</f>
        <v/>
      </c>
      <c r="AT42" s="665" t="str">
        <f>IF(AI42&amp;AK42&lt;&gt;"",IF(AI42=AK42,0,IF(AP42&lt;&gt;1,0,($B42=AI42)+($D42=AI42))+($B42=AK42)+($D42=AK42)),"")</f>
        <v/>
      </c>
      <c r="AV42" s="645"/>
      <c r="AW42" s="648" t="str">
        <f>IF(AV42="","",VLOOKUP(AV42,Sprache!$D$5:$E$63,2,0))</f>
        <v/>
      </c>
      <c r="AX42" s="664"/>
      <c r="AY42" s="648" t="str">
        <f>IF(AX42="","",VLOOKUP(AX42,Sprache!$D$5:$E$63,2,0))</f>
        <v/>
      </c>
      <c r="AZ42" s="664"/>
      <c r="BA42" s="664"/>
      <c r="BB42" s="611" t="str">
        <f>IF(($F42&lt;&gt;"")*($G42&lt;&gt;"")*(AZ42&lt;&gt;"")*(BA42&lt;&gt;""),IF(OR(BG42&lt;&gt;2,COUNTIF($B42:$D42,AV42)=0,COUNTIF($B42:$D42,AX42)=0),"0",((AV42=$B42)*$F42+(AV42=$D42)*$G42&gt;(AX42=$B42)*$F42+(AX42=$D42)*$G42)*(AZ42&gt;BA42)+((AV42=$B42)*$F42+(AV42=$D42)*$G42=(AX42=$B42)*$F42+(AX42=$D42)*$G42)*(AZ42=BA42)+((AV42=$B42)*$F42+(AV42=$D42)*$G42&lt;(AX42=$B42)*$F42+(AX42=$D42)*$G42)*(AZ42&lt;BA42)),"")</f>
        <v/>
      </c>
      <c r="BC42" s="666">
        <f>IF(AND(AV42="",AX42=""),0,IF(AV42=AX42,2,1))</f>
        <v>0</v>
      </c>
      <c r="BD42" s="611" t="str">
        <f>IF((BB42&lt;&gt;""),IF(OR($F42&lt;&gt;$G42,PrSettings!$M$4="●"),((AV42=$B42)*$F42+(AV42=$D42)*$G42-(AX42=$B42)*$F42-(AX42=$D42)*$G42=(AZ42-BA42))*(BB42=1),0),"")</f>
        <v/>
      </c>
      <c r="BE42" s="611" t="str">
        <f>IF((BD42&lt;&gt;""),IF(BD42=0,0,((AV42=$B42)*$F42+(AV42=$D42)*$G42=AZ42)*((AX42=$B42)*$F42+(AX42=$D42)*$G42=BA42)),"")</f>
        <v/>
      </c>
      <c r="BF42" s="611" t="str">
        <f>IF(BB42&lt;&gt;"",IF(OR(BG42&lt;&gt;2,COUNTIF($B42:$D42,AV42)=0,COUNTIF($B42:$D42,AX42)=0),0,IF(ABS((AV42=$B42)*$F42+(AV42=$D42)*$G42-(AX42=$B42)*$F42-(AX42=$D42)*$G42)&gt;=PrSettings!$M$7,(ABS((AV42=$B42)*$F42+(AV42=$D42)*$G42-(AX42=$B42)*$F42-(AX42=$D42)*$G42-AZ42+BA42)&lt;=1)*1,IF(AND(BB42,$F42=$G42,(AV42=$B42)*$F42+(AV42=$D42)*$G42&gt;=PrSettings!$M$6),(ABS(AZ42-(AV42=$B42)*$F42-(AV42=$D42)*$G42)&lt;=1)*1,IF(AND(BB42,(AV42=$B42)*$F42+(AV42=$D42)*$G42+(AX42=$B42)*$F42+(AX42=$D42)*$G42&gt;=PrSettings!$M$8),(ABS(AZ42-(AV42=$B42)*$F42-(AV42=$D42)*$G42)+ABS(BA42-(AX42=$B42)*$F42-(AX42=$D42)*$G42)&lt;=1)*1,"0")))),"")</f>
        <v/>
      </c>
      <c r="BG42" s="665" t="str">
        <f>IF(AV42&amp;AX42&lt;&gt;"",IF(AV42=AX42,0,IF(BC42&lt;&gt;1,0,($B42=AV42)+($D42=AV42))+($B42=AX42)+($D42=AX42)),"")</f>
        <v/>
      </c>
      <c r="BI42" s="645"/>
      <c r="BJ42" s="648" t="str">
        <f>IF(BI42="","",VLOOKUP(BI42,Sprache!$D$5:$E$63,2,0))</f>
        <v/>
      </c>
      <c r="BK42" s="664"/>
      <c r="BL42" s="648" t="str">
        <f>IF(BK42="","",VLOOKUP(BK42,Sprache!$D$5:$E$63,2,0))</f>
        <v/>
      </c>
      <c r="BM42" s="664"/>
      <c r="BN42" s="664"/>
      <c r="BO42" s="611" t="str">
        <f>IF(($F42&lt;&gt;"")*($G42&lt;&gt;"")*(BM42&lt;&gt;"")*(BN42&lt;&gt;""),IF(OR(BT42&lt;&gt;2,COUNTIF($B42:$D42,BI42)=0,COUNTIF($B42:$D42,BK42)=0),"0",((BI42=$B42)*$F42+(BI42=$D42)*$G42&gt;(BK42=$B42)*$F42+(BK42=$D42)*$G42)*(BM42&gt;BN42)+((BI42=$B42)*$F42+(BI42=$D42)*$G42=(BK42=$B42)*$F42+(BK42=$D42)*$G42)*(BM42=BN42)+((BI42=$B42)*$F42+(BI42=$D42)*$G42&lt;(BK42=$B42)*$F42+(BK42=$D42)*$G42)*(BM42&lt;BN42)),"")</f>
        <v/>
      </c>
      <c r="BP42" s="666">
        <f>IF(AND(BI42="",BK42=""),0,IF(BI42=BK42,2,1))</f>
        <v>0</v>
      </c>
      <c r="BQ42" s="611" t="str">
        <f>IF((BO42&lt;&gt;""),IF(OR($F42&lt;&gt;$G42,PrSettings!$M$4="●"),((BI42=$B42)*$F42+(BI42=$D42)*$G42-(BK42=$B42)*$F42-(BK42=$D42)*$G42=(BM42-BN42))*(BO42=1),0),"")</f>
        <v/>
      </c>
      <c r="BR42" s="611" t="str">
        <f>IF((BQ42&lt;&gt;""),IF(BQ42=0,0,((BI42=$B42)*$F42+(BI42=$D42)*$G42=BM42)*((BK42=$B42)*$F42+(BK42=$D42)*$G42=BN42)),"")</f>
        <v/>
      </c>
      <c r="BS42" s="611" t="str">
        <f>IF(BO42&lt;&gt;"",IF(OR(BT42&lt;&gt;2,COUNTIF($B42:$D42,BI42)=0,COUNTIF($B42:$D42,BK42)=0),0,IF(ABS((BI42=$B42)*$F42+(BI42=$D42)*$G42-(BK42=$B42)*$F42-(BK42=$D42)*$G42)&gt;=PrSettings!$M$7,(ABS((BI42=$B42)*$F42+(BI42=$D42)*$G42-(BK42=$B42)*$F42-(BK42=$D42)*$G42-BM42+BN42)&lt;=1)*1,IF(AND(BO42,$F42=$G42,(BI42=$B42)*$F42+(BI42=$D42)*$G42&gt;=PrSettings!$M$6),(ABS(BM42-(BI42=$B42)*$F42-(BI42=$D42)*$G42)&lt;=1)*1,IF(AND(BO42,(BI42=$B42)*$F42+(BI42=$D42)*$G42+(BK42=$B42)*$F42+(BK42=$D42)*$G42&gt;=PrSettings!$M$8),(ABS(BM42-(BI42=$B42)*$F42-(BI42=$D42)*$G42)+ABS(BN42-(BK42=$B42)*$F42-(BK42=$D42)*$G42)&lt;=1)*1,"0")))),"")</f>
        <v/>
      </c>
      <c r="BT42" s="665" t="str">
        <f>IF(BI42&amp;BK42&lt;&gt;"",IF(BI42=BK42,0,IF(BP42&lt;&gt;1,0,($B42=BI42)+($D42=BI42))+($B42=BK42)+($D42=BK42)),"")</f>
        <v/>
      </c>
      <c r="BV42" s="645"/>
      <c r="BW42" s="648" t="str">
        <f>IF(BV42="","",VLOOKUP(BV42,Sprache!$D$5:$E$63,2,0))</f>
        <v/>
      </c>
      <c r="BX42" s="664"/>
      <c r="BY42" s="648" t="str">
        <f>IF(BX42="","",VLOOKUP(BX42,Sprache!$D$5:$E$63,2,0))</f>
        <v/>
      </c>
      <c r="BZ42" s="664"/>
      <c r="CA42" s="664"/>
      <c r="CB42" s="611" t="str">
        <f>IF(($F42&lt;&gt;"")*($G42&lt;&gt;"")*(BZ42&lt;&gt;"")*(CA42&lt;&gt;""),IF(OR(CG42&lt;&gt;2,COUNTIF($B42:$D42,BV42)=0,COUNTIF($B42:$D42,BX42)=0),"0",((BV42=$B42)*$F42+(BV42=$D42)*$G42&gt;(BX42=$B42)*$F42+(BX42=$D42)*$G42)*(BZ42&gt;CA42)+((BV42=$B42)*$F42+(BV42=$D42)*$G42=(BX42=$B42)*$F42+(BX42=$D42)*$G42)*(BZ42=CA42)+((BV42=$B42)*$F42+(BV42=$D42)*$G42&lt;(BX42=$B42)*$F42+(BX42=$D42)*$G42)*(BZ42&lt;CA42)),"")</f>
        <v/>
      </c>
      <c r="CC42" s="666">
        <f>IF(AND(BV42="",BX42=""),0,IF(BV42=BX42,2,1))</f>
        <v>0</v>
      </c>
      <c r="CD42" s="611" t="str">
        <f>IF((CB42&lt;&gt;""),IF(OR($F42&lt;&gt;$G42,PrSettings!$M$4="●"),((BV42=$B42)*$F42+(BV42=$D42)*$G42-(BX42=$B42)*$F42-(BX42=$D42)*$G42=(BZ42-CA42))*(CB42=1),0),"")</f>
        <v/>
      </c>
      <c r="CE42" s="611" t="str">
        <f>IF((CD42&lt;&gt;""),IF(CD42=0,0,((BV42=$B42)*$F42+(BV42=$D42)*$G42=BZ42)*((BX42=$B42)*$F42+(BX42=$D42)*$G42=CA42)),"")</f>
        <v/>
      </c>
      <c r="CF42" s="611" t="str">
        <f>IF(CB42&lt;&gt;"",IF(OR(CG42&lt;&gt;2,COUNTIF($B42:$D42,BV42)=0,COUNTIF($B42:$D42,BX42)=0),0,IF(ABS((BV42=$B42)*$F42+(BV42=$D42)*$G42-(BX42=$B42)*$F42-(BX42=$D42)*$G42)&gt;=PrSettings!$M$7,(ABS((BV42=$B42)*$F42+(BV42=$D42)*$G42-(BX42=$B42)*$F42-(BX42=$D42)*$G42-BZ42+CA42)&lt;=1)*1,IF(AND(CB42,$F42=$G42,(BV42=$B42)*$F42+(BV42=$D42)*$G42&gt;=PrSettings!$M$6),(ABS(BZ42-(BV42=$B42)*$F42-(BV42=$D42)*$G42)&lt;=1)*1,IF(AND(CB42,(BV42=$B42)*$F42+(BV42=$D42)*$G42+(BX42=$B42)*$F42+(BX42=$D42)*$G42&gt;=PrSettings!$M$8),(ABS(BZ42-(BV42=$B42)*$F42-(BV42=$D42)*$G42)+ABS(CA42-(BX42=$B42)*$F42-(BX42=$D42)*$G42)&lt;=1)*1,"0")))),"")</f>
        <v/>
      </c>
      <c r="CG42" s="665" t="str">
        <f>IF(BV42&amp;BX42&lt;&gt;"",IF(BV42=BX42,0,IF(CC42&lt;&gt;1,0,($B42=BV42)+($D42=BV42))+($B42=BX42)+($D42=BX42)),"")</f>
        <v/>
      </c>
      <c r="CI42" s="645"/>
      <c r="CJ42" s="648" t="str">
        <f>IF(CI42="","",VLOOKUP(CI42,Sprache!$D$5:$E$63,2,0))</f>
        <v/>
      </c>
      <c r="CK42" s="664"/>
      <c r="CL42" s="648" t="str">
        <f>IF(CK42="","",VLOOKUP(CK42,Sprache!$D$5:$E$63,2,0))</f>
        <v/>
      </c>
      <c r="CM42" s="664"/>
      <c r="CN42" s="664"/>
      <c r="CO42" s="611" t="str">
        <f>IF(($F42&lt;&gt;"")*($G42&lt;&gt;"")*(CM42&lt;&gt;"")*(CN42&lt;&gt;""),IF(OR(CT42&lt;&gt;2,COUNTIF($B42:$D42,CI42)=0,COUNTIF($B42:$D42,CK42)=0),"0",((CI42=$B42)*$F42+(CI42=$D42)*$G42&gt;(CK42=$B42)*$F42+(CK42=$D42)*$G42)*(CM42&gt;CN42)+((CI42=$B42)*$F42+(CI42=$D42)*$G42=(CK42=$B42)*$F42+(CK42=$D42)*$G42)*(CM42=CN42)+((CI42=$B42)*$F42+(CI42=$D42)*$G42&lt;(CK42=$B42)*$F42+(CK42=$D42)*$G42)*(CM42&lt;CN42)),"")</f>
        <v/>
      </c>
      <c r="CP42" s="666">
        <f>IF(AND(CI42="",CK42=""),0,IF(CI42=CK42,2,1))</f>
        <v>0</v>
      </c>
      <c r="CQ42" s="611" t="str">
        <f>IF((CO42&lt;&gt;""),IF(OR($F42&lt;&gt;$G42,PrSettings!$M$4="●"),((CI42=$B42)*$F42+(CI42=$D42)*$G42-(CK42=$B42)*$F42-(CK42=$D42)*$G42=(CM42-CN42))*(CO42=1),0),"")</f>
        <v/>
      </c>
      <c r="CR42" s="611" t="str">
        <f>IF((CQ42&lt;&gt;""),IF(CQ42=0,0,((CI42=$B42)*$F42+(CI42=$D42)*$G42=CM42)*((CK42=$B42)*$F42+(CK42=$D42)*$G42=CN42)),"")</f>
        <v/>
      </c>
      <c r="CS42" s="611" t="str">
        <f>IF(CO42&lt;&gt;"",IF(OR(CT42&lt;&gt;2,COUNTIF($B42:$D42,CI42)=0,COUNTIF($B42:$D42,CK42)=0),0,IF(ABS((CI42=$B42)*$F42+(CI42=$D42)*$G42-(CK42=$B42)*$F42-(CK42=$D42)*$G42)&gt;=PrSettings!$M$7,(ABS((CI42=$B42)*$F42+(CI42=$D42)*$G42-(CK42=$B42)*$F42-(CK42=$D42)*$G42-CM42+CN42)&lt;=1)*1,IF(AND(CO42,$F42=$G42,(CI42=$B42)*$F42+(CI42=$D42)*$G42&gt;=PrSettings!$M$6),(ABS(CM42-(CI42=$B42)*$F42-(CI42=$D42)*$G42)&lt;=1)*1,IF(AND(CO42,(CI42=$B42)*$F42+(CI42=$D42)*$G42+(CK42=$B42)*$F42+(CK42=$D42)*$G42&gt;=PrSettings!$M$8),(ABS(CM42-(CI42=$B42)*$F42-(CI42=$D42)*$G42)+ABS(CN42-(CK42=$B42)*$F42-(CK42=$D42)*$G42)&lt;=1)*1,"0")))),"")</f>
        <v/>
      </c>
      <c r="CT42" s="665" t="str">
        <f>IF(CI42&amp;CK42&lt;&gt;"",IF(CI42=CK42,0,IF(CP42&lt;&gt;1,0,($B42=CI42)+($D42=CI42))+($B42=CK42)+($D42=CK42)),"")</f>
        <v/>
      </c>
      <c r="CV42" s="645"/>
      <c r="CW42" s="648" t="str">
        <f>IF(CV42="","",VLOOKUP(CV42,Sprache!$D$5:$E$63,2,0))</f>
        <v/>
      </c>
      <c r="CX42" s="664"/>
      <c r="CY42" s="648" t="str">
        <f>IF(CX42="","",VLOOKUP(CX42,Sprache!$D$5:$E$63,2,0))</f>
        <v/>
      </c>
      <c r="CZ42" s="664"/>
      <c r="DA42" s="664"/>
      <c r="DB42" s="611" t="str">
        <f>IF(($F42&lt;&gt;"")*($G42&lt;&gt;"")*(CZ42&lt;&gt;"")*(DA42&lt;&gt;""),IF(OR(DG42&lt;&gt;2,COUNTIF($B42:$D42,CV42)=0,COUNTIF($B42:$D42,CX42)=0),"0",((CV42=$B42)*$F42+(CV42=$D42)*$G42&gt;(CX42=$B42)*$F42+(CX42=$D42)*$G42)*(CZ42&gt;DA42)+((CV42=$B42)*$F42+(CV42=$D42)*$G42=(CX42=$B42)*$F42+(CX42=$D42)*$G42)*(CZ42=DA42)+((CV42=$B42)*$F42+(CV42=$D42)*$G42&lt;(CX42=$B42)*$F42+(CX42=$D42)*$G42)*(CZ42&lt;DA42)),"")</f>
        <v/>
      </c>
      <c r="DC42" s="666">
        <f>IF(AND(CV42="",CX42=""),0,IF(CV42=CX42,2,1))</f>
        <v>0</v>
      </c>
      <c r="DD42" s="611" t="str">
        <f>IF((DB42&lt;&gt;""),IF(OR($F42&lt;&gt;$G42,PrSettings!$M$4="●"),((CV42=$B42)*$F42+(CV42=$D42)*$G42-(CX42=$B42)*$F42-(CX42=$D42)*$G42=(CZ42-DA42))*(DB42=1),0),"")</f>
        <v/>
      </c>
      <c r="DE42" s="611" t="str">
        <f>IF((DD42&lt;&gt;""),IF(DD42=0,0,((CV42=$B42)*$F42+(CV42=$D42)*$G42=CZ42)*((CX42=$B42)*$F42+(CX42=$D42)*$G42=DA42)),"")</f>
        <v/>
      </c>
      <c r="DF42" s="611" t="str">
        <f>IF(DB42&lt;&gt;"",IF(OR(DG42&lt;&gt;2,COUNTIF($B42:$D42,CV42)=0,COUNTIF($B42:$D42,CX42)=0),0,IF(ABS((CV42=$B42)*$F42+(CV42=$D42)*$G42-(CX42=$B42)*$F42-(CX42=$D42)*$G42)&gt;=PrSettings!$M$7,(ABS((CV42=$B42)*$F42+(CV42=$D42)*$G42-(CX42=$B42)*$F42-(CX42=$D42)*$G42-CZ42+DA42)&lt;=1)*1,IF(AND(DB42,$F42=$G42,(CV42=$B42)*$F42+(CV42=$D42)*$G42&gt;=PrSettings!$M$6),(ABS(CZ42-(CV42=$B42)*$F42-(CV42=$D42)*$G42)&lt;=1)*1,IF(AND(DB42,(CV42=$B42)*$F42+(CV42=$D42)*$G42+(CX42=$B42)*$F42+(CX42=$D42)*$G42&gt;=PrSettings!$M$8),(ABS(CZ42-(CV42=$B42)*$F42-(CV42=$D42)*$G42)+ABS(DA42-(CX42=$B42)*$F42-(CX42=$D42)*$G42)&lt;=1)*1,"0")))),"")</f>
        <v/>
      </c>
      <c r="DG42" s="665" t="str">
        <f>IF(CV42&amp;CX42&lt;&gt;"",IF(CV42=CX42,0,IF(DC42&lt;&gt;1,0,($B42=CV42)+($D42=CV42))+($B42=CX42)+($D42=CX42)),"")</f>
        <v/>
      </c>
      <c r="DI42" s="645"/>
      <c r="DJ42" s="648" t="str">
        <f>IF(DI42="","",VLOOKUP(DI42,Sprache!$D$5:$E$63,2,0))</f>
        <v/>
      </c>
      <c r="DK42" s="664"/>
      <c r="DL42" s="648" t="str">
        <f>IF(DK42="","",VLOOKUP(DK42,Sprache!$D$5:$E$63,2,0))</f>
        <v/>
      </c>
      <c r="DM42" s="664"/>
      <c r="DN42" s="664"/>
      <c r="DO42" s="611" t="str">
        <f>IF(($F42&lt;&gt;"")*($G42&lt;&gt;"")*(DM42&lt;&gt;"")*(DN42&lt;&gt;""),IF(OR(DT42&lt;&gt;2,COUNTIF($B42:$D42,DI42)=0,COUNTIF($B42:$D42,DK42)=0),"0",((DI42=$B42)*$F42+(DI42=$D42)*$G42&gt;(DK42=$B42)*$F42+(DK42=$D42)*$G42)*(DM42&gt;DN42)+((DI42=$B42)*$F42+(DI42=$D42)*$G42=(DK42=$B42)*$F42+(DK42=$D42)*$G42)*(DM42=DN42)+((DI42=$B42)*$F42+(DI42=$D42)*$G42&lt;(DK42=$B42)*$F42+(DK42=$D42)*$G42)*(DM42&lt;DN42)),"")</f>
        <v/>
      </c>
      <c r="DP42" s="666">
        <f>IF(AND(DI42="",DK42=""),0,IF(DI42=DK42,2,1))</f>
        <v>0</v>
      </c>
      <c r="DQ42" s="611" t="str">
        <f>IF((DO42&lt;&gt;""),IF(OR($F42&lt;&gt;$G42,PrSettings!$M$4="●"),((DI42=$B42)*$F42+(DI42=$D42)*$G42-(DK42=$B42)*$F42-(DK42=$D42)*$G42=(DM42-DN42))*(DO42=1),0),"")</f>
        <v/>
      </c>
      <c r="DR42" s="611" t="str">
        <f>IF((DQ42&lt;&gt;""),IF(DQ42=0,0,((DI42=$B42)*$F42+(DI42=$D42)*$G42=DM42)*((DK42=$B42)*$F42+(DK42=$D42)*$G42=DN42)),"")</f>
        <v/>
      </c>
      <c r="DS42" s="611" t="str">
        <f>IF(DO42&lt;&gt;"",IF(OR(DT42&lt;&gt;2,COUNTIF($B42:$D42,DI42)=0,COUNTIF($B42:$D42,DK42)=0),0,IF(ABS((DI42=$B42)*$F42+(DI42=$D42)*$G42-(DK42=$B42)*$F42-(DK42=$D42)*$G42)&gt;=PrSettings!$M$7,(ABS((DI42=$B42)*$F42+(DI42=$D42)*$G42-(DK42=$B42)*$F42-(DK42=$D42)*$G42-DM42+DN42)&lt;=1)*1,IF(AND(DO42,$F42=$G42,(DI42=$B42)*$F42+(DI42=$D42)*$G42&gt;=PrSettings!$M$6),(ABS(DM42-(DI42=$B42)*$F42-(DI42=$D42)*$G42)&lt;=1)*1,IF(AND(DO42,(DI42=$B42)*$F42+(DI42=$D42)*$G42+(DK42=$B42)*$F42+(DK42=$D42)*$G42&gt;=PrSettings!$M$8),(ABS(DM42-(DI42=$B42)*$F42-(DI42=$D42)*$G42)+ABS(DN42-(DK42=$B42)*$F42-(DK42=$D42)*$G42)&lt;=1)*1,"0")))),"")</f>
        <v/>
      </c>
      <c r="DT42" s="665" t="str">
        <f>IF(DI42&amp;DK42&lt;&gt;"",IF(DI42=DK42,0,IF(DP42&lt;&gt;1,0,($B42=DI42)+($D42=DI42))+($B42=DK42)+($D42=DK42)),"")</f>
        <v/>
      </c>
      <c r="DV42" s="645"/>
      <c r="DW42" s="648" t="str">
        <f>IF(DV42="","",VLOOKUP(DV42,Sprache!$D$5:$E$63,2,0))</f>
        <v/>
      </c>
      <c r="DX42" s="664"/>
      <c r="DY42" s="648" t="str">
        <f>IF(DX42="","",VLOOKUP(DX42,Sprache!$D$5:$E$63,2,0))</f>
        <v/>
      </c>
      <c r="DZ42" s="664"/>
      <c r="EA42" s="664"/>
      <c r="EB42" s="611" t="str">
        <f>IF(($F42&lt;&gt;"")*($G42&lt;&gt;"")*(DZ42&lt;&gt;"")*(EA42&lt;&gt;""),IF(OR(EG42&lt;&gt;2,COUNTIF($B42:$D42,DV42)=0,COUNTIF($B42:$D42,DX42)=0),"0",((DV42=$B42)*$F42+(DV42=$D42)*$G42&gt;(DX42=$B42)*$F42+(DX42=$D42)*$G42)*(DZ42&gt;EA42)+((DV42=$B42)*$F42+(DV42=$D42)*$G42=(DX42=$B42)*$F42+(DX42=$D42)*$G42)*(DZ42=EA42)+((DV42=$B42)*$F42+(DV42=$D42)*$G42&lt;(DX42=$B42)*$F42+(DX42=$D42)*$G42)*(DZ42&lt;EA42)),"")</f>
        <v/>
      </c>
      <c r="EC42" s="666">
        <f>IF(AND(DV42="",DX42=""),0,IF(DV42=DX42,2,1))</f>
        <v>0</v>
      </c>
      <c r="ED42" s="611" t="str">
        <f>IF((EB42&lt;&gt;""),IF(OR($F42&lt;&gt;$G42,PrSettings!$M$4="●"),((DV42=$B42)*$F42+(DV42=$D42)*$G42-(DX42=$B42)*$F42-(DX42=$D42)*$G42=(DZ42-EA42))*(EB42=1),0),"")</f>
        <v/>
      </c>
      <c r="EE42" s="611" t="str">
        <f>IF((ED42&lt;&gt;""),IF(ED42=0,0,((DV42=$B42)*$F42+(DV42=$D42)*$G42=DZ42)*((DX42=$B42)*$F42+(DX42=$D42)*$G42=EA42)),"")</f>
        <v/>
      </c>
      <c r="EF42" s="611" t="str">
        <f>IF(EB42&lt;&gt;"",IF(OR(EG42&lt;&gt;2,COUNTIF($B42:$D42,DV42)=0,COUNTIF($B42:$D42,DX42)=0),0,IF(ABS((DV42=$B42)*$F42+(DV42=$D42)*$G42-(DX42=$B42)*$F42-(DX42=$D42)*$G42)&gt;=PrSettings!$M$7,(ABS((DV42=$B42)*$F42+(DV42=$D42)*$G42-(DX42=$B42)*$F42-(DX42=$D42)*$G42-DZ42+EA42)&lt;=1)*1,IF(AND(EB42,$F42=$G42,(DV42=$B42)*$F42+(DV42=$D42)*$G42&gt;=PrSettings!$M$6),(ABS(DZ42-(DV42=$B42)*$F42-(DV42=$D42)*$G42)&lt;=1)*1,IF(AND(EB42,(DV42=$B42)*$F42+(DV42=$D42)*$G42+(DX42=$B42)*$F42+(DX42=$D42)*$G42&gt;=PrSettings!$M$8),(ABS(DZ42-(DV42=$B42)*$F42-(DV42=$D42)*$G42)+ABS(EA42-(DX42=$B42)*$F42-(DX42=$D42)*$G42)&lt;=1)*1,"0")))),"")</f>
        <v/>
      </c>
      <c r="EG42" s="665" t="str">
        <f>IF(DV42&amp;DX42&lt;&gt;"",IF(DV42=DX42,0,IF(EC42&lt;&gt;1,0,($B42=DV42)+($D42=DV42))+($B42=DX42)+($D42=DX42)),"")</f>
        <v/>
      </c>
      <c r="EI42" s="645"/>
      <c r="EJ42" s="648" t="str">
        <f>IF(EI42="","",VLOOKUP(EI42,Sprache!$D$5:$E$63,2,0))</f>
        <v/>
      </c>
      <c r="EK42" s="664"/>
      <c r="EL42" s="648" t="str">
        <f>IF(EK42="","",VLOOKUP(EK42,Sprache!$D$5:$E$63,2,0))</f>
        <v/>
      </c>
      <c r="EM42" s="664"/>
      <c r="EN42" s="664"/>
      <c r="EO42" s="611" t="str">
        <f>IF(($F42&lt;&gt;"")*($G42&lt;&gt;"")*(EM42&lt;&gt;"")*(EN42&lt;&gt;""),IF(OR(ET42&lt;&gt;2,COUNTIF($B42:$D42,EI42)=0,COUNTIF($B42:$D42,EK42)=0),"0",((EI42=$B42)*$F42+(EI42=$D42)*$G42&gt;(EK42=$B42)*$F42+(EK42=$D42)*$G42)*(EM42&gt;EN42)+((EI42=$B42)*$F42+(EI42=$D42)*$G42=(EK42=$B42)*$F42+(EK42=$D42)*$G42)*(EM42=EN42)+((EI42=$B42)*$F42+(EI42=$D42)*$G42&lt;(EK42=$B42)*$F42+(EK42=$D42)*$G42)*(EM42&lt;EN42)),"")</f>
        <v/>
      </c>
      <c r="EP42" s="666">
        <f>IF(AND(EI42="",EK42=""),0,IF(EI42=EK42,2,1))</f>
        <v>0</v>
      </c>
      <c r="EQ42" s="611" t="str">
        <f>IF((EO42&lt;&gt;""),IF(OR($F42&lt;&gt;$G42,PrSettings!$M$4="●"),((EI42=$B42)*$F42+(EI42=$D42)*$G42-(EK42=$B42)*$F42-(EK42=$D42)*$G42=(EM42-EN42))*(EO42=1),0),"")</f>
        <v/>
      </c>
      <c r="ER42" s="611" t="str">
        <f>IF((EQ42&lt;&gt;""),IF(EQ42=0,0,((EI42=$B42)*$F42+(EI42=$D42)*$G42=EM42)*((EK42=$B42)*$F42+(EK42=$D42)*$G42=EN42)),"")</f>
        <v/>
      </c>
      <c r="ES42" s="611" t="str">
        <f>IF(EO42&lt;&gt;"",IF(OR(ET42&lt;&gt;2,COUNTIF($B42:$D42,EI42)=0,COUNTIF($B42:$D42,EK42)=0),0,IF(ABS((EI42=$B42)*$F42+(EI42=$D42)*$G42-(EK42=$B42)*$F42-(EK42=$D42)*$G42)&gt;=PrSettings!$M$7,(ABS((EI42=$B42)*$F42+(EI42=$D42)*$G42-(EK42=$B42)*$F42-(EK42=$D42)*$G42-EM42+EN42)&lt;=1)*1,IF(AND(EO42,$F42=$G42,(EI42=$B42)*$F42+(EI42=$D42)*$G42&gt;=PrSettings!$M$6),(ABS(EM42-(EI42=$B42)*$F42-(EI42=$D42)*$G42)&lt;=1)*1,IF(AND(EO42,(EI42=$B42)*$F42+(EI42=$D42)*$G42+(EK42=$B42)*$F42+(EK42=$D42)*$G42&gt;=PrSettings!$M$8),(ABS(EM42-(EI42=$B42)*$F42-(EI42=$D42)*$G42)+ABS(EN42-(EK42=$B42)*$F42-(EK42=$D42)*$G42)&lt;=1)*1,"0")))),"")</f>
        <v/>
      </c>
      <c r="ET42" s="665" t="str">
        <f>IF(EI42&amp;EK42&lt;&gt;"",IF(EI42=EK42,0,IF(EP42&lt;&gt;1,0,($B42=EI42)+($D42=EI42))+($B42=EK42)+($D42=EK42)),"")</f>
        <v/>
      </c>
      <c r="EV42" s="645"/>
      <c r="EW42" s="648" t="str">
        <f>IF(EV42="","",VLOOKUP(EV42,Sprache!$D$5:$E$63,2,0))</f>
        <v/>
      </c>
      <c r="EX42" s="664"/>
      <c r="EY42" s="648" t="str">
        <f>IF(EX42="","",VLOOKUP(EX42,Sprache!$D$5:$E$63,2,0))</f>
        <v/>
      </c>
      <c r="EZ42" s="664"/>
      <c r="FA42" s="664"/>
      <c r="FB42" s="611" t="str">
        <f>IF(($F42&lt;&gt;"")*($G42&lt;&gt;"")*(EZ42&lt;&gt;"")*(FA42&lt;&gt;""),IF(OR(FG42&lt;&gt;2,COUNTIF($B42:$D42,EV42)=0,COUNTIF($B42:$D42,EX42)=0),"0",((EV42=$B42)*$F42+(EV42=$D42)*$G42&gt;(EX42=$B42)*$F42+(EX42=$D42)*$G42)*(EZ42&gt;FA42)+((EV42=$B42)*$F42+(EV42=$D42)*$G42=(EX42=$B42)*$F42+(EX42=$D42)*$G42)*(EZ42=FA42)+((EV42=$B42)*$F42+(EV42=$D42)*$G42&lt;(EX42=$B42)*$F42+(EX42=$D42)*$G42)*(EZ42&lt;FA42)),"")</f>
        <v/>
      </c>
      <c r="FC42" s="666">
        <f>IF(AND(EV42="",EX42=""),0,IF(EV42=EX42,2,1))</f>
        <v>0</v>
      </c>
      <c r="FD42" s="611" t="str">
        <f>IF((FB42&lt;&gt;""),IF(OR($F42&lt;&gt;$G42,PrSettings!$M$4="●"),((EV42=$B42)*$F42+(EV42=$D42)*$G42-(EX42=$B42)*$F42-(EX42=$D42)*$G42=(EZ42-FA42))*(FB42=1),0),"")</f>
        <v/>
      </c>
      <c r="FE42" s="611" t="str">
        <f>IF((FD42&lt;&gt;""),IF(FD42=0,0,((EV42=$B42)*$F42+(EV42=$D42)*$G42=EZ42)*((EX42=$B42)*$F42+(EX42=$D42)*$G42=FA42)),"")</f>
        <v/>
      </c>
      <c r="FF42" s="611" t="str">
        <f>IF(FB42&lt;&gt;"",IF(OR(FG42&lt;&gt;2,COUNTIF($B42:$D42,EV42)=0,COUNTIF($B42:$D42,EX42)=0),0,IF(ABS((EV42=$B42)*$F42+(EV42=$D42)*$G42-(EX42=$B42)*$F42-(EX42=$D42)*$G42)&gt;=PrSettings!$M$7,(ABS((EV42=$B42)*$F42+(EV42=$D42)*$G42-(EX42=$B42)*$F42-(EX42=$D42)*$G42-EZ42+FA42)&lt;=1)*1,IF(AND(FB42,$F42=$G42,(EV42=$B42)*$F42+(EV42=$D42)*$G42&gt;=PrSettings!$M$6),(ABS(EZ42-(EV42=$B42)*$F42-(EV42=$D42)*$G42)&lt;=1)*1,IF(AND(FB42,(EV42=$B42)*$F42+(EV42=$D42)*$G42+(EX42=$B42)*$F42+(EX42=$D42)*$G42&gt;=PrSettings!$M$8),(ABS(EZ42-(EV42=$B42)*$F42-(EV42=$D42)*$G42)+ABS(FA42-(EX42=$B42)*$F42-(EX42=$D42)*$G42)&lt;=1)*1,"0")))),"")</f>
        <v/>
      </c>
      <c r="FG42" s="665" t="str">
        <f>IF(EV42&amp;EX42&lt;&gt;"",IF(EV42=EX42,0,IF(FC42&lt;&gt;1,0,($B42=EV42)+($D42=EV42))+($B42=EX42)+($D42=EX42)),"")</f>
        <v/>
      </c>
      <c r="FI42" s="645"/>
      <c r="FJ42" s="648" t="str">
        <f>IF(FI42="","",VLOOKUP(FI42,Sprache!$D$5:$E$63,2,0))</f>
        <v/>
      </c>
      <c r="FK42" s="664"/>
      <c r="FL42" s="648" t="str">
        <f>IF(FK42="","",VLOOKUP(FK42,Sprache!$D$5:$E$63,2,0))</f>
        <v/>
      </c>
      <c r="FM42" s="664"/>
      <c r="FN42" s="664"/>
      <c r="FO42" s="611" t="str">
        <f>IF(($F42&lt;&gt;"")*($G42&lt;&gt;"")*(FM42&lt;&gt;"")*(FN42&lt;&gt;""),IF(OR(FT42&lt;&gt;2,COUNTIF($B42:$D42,FI42)=0,COUNTIF($B42:$D42,FK42)=0),"0",((FI42=$B42)*$F42+(FI42=$D42)*$G42&gt;(FK42=$B42)*$F42+(FK42=$D42)*$G42)*(FM42&gt;FN42)+((FI42=$B42)*$F42+(FI42=$D42)*$G42=(FK42=$B42)*$F42+(FK42=$D42)*$G42)*(FM42=FN42)+((FI42=$B42)*$F42+(FI42=$D42)*$G42&lt;(FK42=$B42)*$F42+(FK42=$D42)*$G42)*(FM42&lt;FN42)),"")</f>
        <v/>
      </c>
      <c r="FP42" s="666">
        <f>IF(AND(FI42="",FK42=""),0,IF(FI42=FK42,2,1))</f>
        <v>0</v>
      </c>
      <c r="FQ42" s="611" t="str">
        <f>IF((FO42&lt;&gt;""),IF(OR($F42&lt;&gt;$G42,PrSettings!$M$4="●"),((FI42=$B42)*$F42+(FI42=$D42)*$G42-(FK42=$B42)*$F42-(FK42=$D42)*$G42=(FM42-FN42))*(FO42=1),0),"")</f>
        <v/>
      </c>
      <c r="FR42" s="611" t="str">
        <f>IF((FQ42&lt;&gt;""),IF(FQ42=0,0,((FI42=$B42)*$F42+(FI42=$D42)*$G42=FM42)*((FK42=$B42)*$F42+(FK42=$D42)*$G42=FN42)),"")</f>
        <v/>
      </c>
      <c r="FS42" s="611" t="str">
        <f>IF(FO42&lt;&gt;"",IF(OR(FT42&lt;&gt;2,COUNTIF($B42:$D42,FI42)=0,COUNTIF($B42:$D42,FK42)=0),0,IF(ABS((FI42=$B42)*$F42+(FI42=$D42)*$G42-(FK42=$B42)*$F42-(FK42=$D42)*$G42)&gt;=PrSettings!$M$7,(ABS((FI42=$B42)*$F42+(FI42=$D42)*$G42-(FK42=$B42)*$F42-(FK42=$D42)*$G42-FM42+FN42)&lt;=1)*1,IF(AND(FO42,$F42=$G42,(FI42=$B42)*$F42+(FI42=$D42)*$G42&gt;=PrSettings!$M$6),(ABS(FM42-(FI42=$B42)*$F42-(FI42=$D42)*$G42)&lt;=1)*1,IF(AND(FO42,(FI42=$B42)*$F42+(FI42=$D42)*$G42+(FK42=$B42)*$F42+(FK42=$D42)*$G42&gt;=PrSettings!$M$8),(ABS(FM42-(FI42=$B42)*$F42-(FI42=$D42)*$G42)+ABS(FN42-(FK42=$B42)*$F42-(FK42=$D42)*$G42)&lt;=1)*1,"0")))),"")</f>
        <v/>
      </c>
      <c r="FT42" s="665" t="str">
        <f>IF(FI42&amp;FK42&lt;&gt;"",IF(FI42=FK42,0,IF(FP42&lt;&gt;1,0,($B42=FI42)+($D42=FI42))+($B42=FK42)+($D42=FK42)),"")</f>
        <v/>
      </c>
      <c r="FV42" s="645"/>
      <c r="FW42" s="648" t="str">
        <f>IF(FV42="","",VLOOKUP(FV42,Sprache!$D$5:$E$63,2,0))</f>
        <v/>
      </c>
      <c r="FX42" s="664"/>
      <c r="FY42" s="648" t="str">
        <f>IF(FX42="","",VLOOKUP(FX42,Sprache!$D$5:$E$63,2,0))</f>
        <v/>
      </c>
      <c r="FZ42" s="664"/>
      <c r="GA42" s="664"/>
      <c r="GB42" s="611" t="str">
        <f>IF(($F42&lt;&gt;"")*($G42&lt;&gt;"")*(FZ42&lt;&gt;"")*(GA42&lt;&gt;""),IF(OR(GG42&lt;&gt;2,COUNTIF($B42:$D42,FV42)=0,COUNTIF($B42:$D42,FX42)=0),"0",((FV42=$B42)*$F42+(FV42=$D42)*$G42&gt;(FX42=$B42)*$F42+(FX42=$D42)*$G42)*(FZ42&gt;GA42)+((FV42=$B42)*$F42+(FV42=$D42)*$G42=(FX42=$B42)*$F42+(FX42=$D42)*$G42)*(FZ42=GA42)+((FV42=$B42)*$F42+(FV42=$D42)*$G42&lt;(FX42=$B42)*$F42+(FX42=$D42)*$G42)*(FZ42&lt;GA42)),"")</f>
        <v/>
      </c>
      <c r="GC42" s="666">
        <f>IF(AND(FV42="",FX42=""),0,IF(FV42=FX42,2,1))</f>
        <v>0</v>
      </c>
      <c r="GD42" s="611" t="str">
        <f>IF((GB42&lt;&gt;""),IF(OR($F42&lt;&gt;$G42,PrSettings!$M$4="●"),((FV42=$B42)*$F42+(FV42=$D42)*$G42-(FX42=$B42)*$F42-(FX42=$D42)*$G42=(FZ42-GA42))*(GB42=1),0),"")</f>
        <v/>
      </c>
      <c r="GE42" s="611" t="str">
        <f>IF((GD42&lt;&gt;""),IF(GD42=0,0,((FV42=$B42)*$F42+(FV42=$D42)*$G42=FZ42)*((FX42=$B42)*$F42+(FX42=$D42)*$G42=GA42)),"")</f>
        <v/>
      </c>
      <c r="GF42" s="611" t="str">
        <f>IF(GB42&lt;&gt;"",IF(OR(GG42&lt;&gt;2,COUNTIF($B42:$D42,FV42)=0,COUNTIF($B42:$D42,FX42)=0),0,IF(ABS((FV42=$B42)*$F42+(FV42=$D42)*$G42-(FX42=$B42)*$F42-(FX42=$D42)*$G42)&gt;=PrSettings!$M$7,(ABS((FV42=$B42)*$F42+(FV42=$D42)*$G42-(FX42=$B42)*$F42-(FX42=$D42)*$G42-FZ42+GA42)&lt;=1)*1,IF(AND(GB42,$F42=$G42,(FV42=$B42)*$F42+(FV42=$D42)*$G42&gt;=PrSettings!$M$6),(ABS(FZ42-(FV42=$B42)*$F42-(FV42=$D42)*$G42)&lt;=1)*1,IF(AND(GB42,(FV42=$B42)*$F42+(FV42=$D42)*$G42+(FX42=$B42)*$F42+(FX42=$D42)*$G42&gt;=PrSettings!$M$8),(ABS(FZ42-(FV42=$B42)*$F42-(FV42=$D42)*$G42)+ABS(GA42-(FX42=$B42)*$F42-(FX42=$D42)*$G42)&lt;=1)*1,"0")))),"")</f>
        <v/>
      </c>
      <c r="GG42" s="665" t="str">
        <f>IF(FV42&amp;FX42&lt;&gt;"",IF(FV42=FX42,0,IF(GC42&lt;&gt;1,0,($B42=FV42)+($D42=FV42))+($B42=FX42)+($D42=FX42)),"")</f>
        <v/>
      </c>
      <c r="GI42" s="645"/>
      <c r="GJ42" s="648" t="str">
        <f>IF(GI42="","",VLOOKUP(GI42,Sprache!$D$5:$E$63,2,0))</f>
        <v/>
      </c>
      <c r="GK42" s="664"/>
      <c r="GL42" s="648" t="str">
        <f>IF(GK42="","",VLOOKUP(GK42,Sprache!$D$5:$E$63,2,0))</f>
        <v/>
      </c>
      <c r="GM42" s="664"/>
      <c r="GN42" s="664"/>
      <c r="GO42" s="611" t="str">
        <f>IF(($F42&lt;&gt;"")*($G42&lt;&gt;"")*(GM42&lt;&gt;"")*(GN42&lt;&gt;""),IF(OR(GT42&lt;&gt;2,COUNTIF($B42:$D42,GI42)=0,COUNTIF($B42:$D42,GK42)=0),"0",((GI42=$B42)*$F42+(GI42=$D42)*$G42&gt;(GK42=$B42)*$F42+(GK42=$D42)*$G42)*(GM42&gt;GN42)+((GI42=$B42)*$F42+(GI42=$D42)*$G42=(GK42=$B42)*$F42+(GK42=$D42)*$G42)*(GM42=GN42)+((GI42=$B42)*$F42+(GI42=$D42)*$G42&lt;(GK42=$B42)*$F42+(GK42=$D42)*$G42)*(GM42&lt;GN42)),"")</f>
        <v/>
      </c>
      <c r="GP42" s="666">
        <f>IF(AND(GI42="",GK42=""),0,IF(GI42=GK42,2,1))</f>
        <v>0</v>
      </c>
      <c r="GQ42" s="611" t="str">
        <f>IF((GO42&lt;&gt;""),IF(OR($F42&lt;&gt;$G42,PrSettings!$M$4="●"),((GI42=$B42)*$F42+(GI42=$D42)*$G42-(GK42=$B42)*$F42-(GK42=$D42)*$G42=(GM42-GN42))*(GO42=1),0),"")</f>
        <v/>
      </c>
      <c r="GR42" s="611" t="str">
        <f>IF((GQ42&lt;&gt;""),IF(GQ42=0,0,((GI42=$B42)*$F42+(GI42=$D42)*$G42=GM42)*((GK42=$B42)*$F42+(GK42=$D42)*$G42=GN42)),"")</f>
        <v/>
      </c>
      <c r="GS42" s="611" t="str">
        <f>IF(GO42&lt;&gt;"",IF(OR(GT42&lt;&gt;2,COUNTIF($B42:$D42,GI42)=0,COUNTIF($B42:$D42,GK42)=0),0,IF(ABS((GI42=$B42)*$F42+(GI42=$D42)*$G42-(GK42=$B42)*$F42-(GK42=$D42)*$G42)&gt;=PrSettings!$M$7,(ABS((GI42=$B42)*$F42+(GI42=$D42)*$G42-(GK42=$B42)*$F42-(GK42=$D42)*$G42-GM42+GN42)&lt;=1)*1,IF(AND(GO42,$F42=$G42,(GI42=$B42)*$F42+(GI42=$D42)*$G42&gt;=PrSettings!$M$6),(ABS(GM42-(GI42=$B42)*$F42-(GI42=$D42)*$G42)&lt;=1)*1,IF(AND(GO42,(GI42=$B42)*$F42+(GI42=$D42)*$G42+(GK42=$B42)*$F42+(GK42=$D42)*$G42&gt;=PrSettings!$M$8),(ABS(GM42-(GI42=$B42)*$F42-(GI42=$D42)*$G42)+ABS(GN42-(GK42=$B42)*$F42-(GK42=$D42)*$G42)&lt;=1)*1,"0")))),"")</f>
        <v/>
      </c>
      <c r="GT42" s="665" t="str">
        <f>IF(GI42&amp;GK42&lt;&gt;"",IF(GI42=GK42,0,IF(GP42&lt;&gt;1,0,($B42=GI42)+($D42=GI42))+($B42=GK42)+($D42=GK42)),"")</f>
        <v/>
      </c>
      <c r="GV42" s="645"/>
      <c r="GW42" s="648" t="str">
        <f>IF(GV42="","",VLOOKUP(GV42,Sprache!$D$5:$E$63,2,0))</f>
        <v/>
      </c>
      <c r="GX42" s="664"/>
      <c r="GY42" s="648" t="str">
        <f>IF(GX42="","",VLOOKUP(GX42,Sprache!$D$5:$E$63,2,0))</f>
        <v/>
      </c>
      <c r="GZ42" s="664"/>
      <c r="HA42" s="664"/>
      <c r="HB42" s="611" t="str">
        <f>IF(($F42&lt;&gt;"")*($G42&lt;&gt;"")*(GZ42&lt;&gt;"")*(HA42&lt;&gt;""),IF(OR(HG42&lt;&gt;2,COUNTIF($B42:$D42,GV42)=0,COUNTIF($B42:$D42,GX42)=0),"0",((GV42=$B42)*$F42+(GV42=$D42)*$G42&gt;(GX42=$B42)*$F42+(GX42=$D42)*$G42)*(GZ42&gt;HA42)+((GV42=$B42)*$F42+(GV42=$D42)*$G42=(GX42=$B42)*$F42+(GX42=$D42)*$G42)*(GZ42=HA42)+((GV42=$B42)*$F42+(GV42=$D42)*$G42&lt;(GX42=$B42)*$F42+(GX42=$D42)*$G42)*(GZ42&lt;HA42)),"")</f>
        <v/>
      </c>
      <c r="HC42" s="666">
        <f>IF(AND(GV42="",GX42=""),0,IF(GV42=GX42,2,1))</f>
        <v>0</v>
      </c>
      <c r="HD42" s="611" t="str">
        <f>IF((HB42&lt;&gt;""),IF(OR($F42&lt;&gt;$G42,PrSettings!$M$4="●"),((GV42=$B42)*$F42+(GV42=$D42)*$G42-(GX42=$B42)*$F42-(GX42=$D42)*$G42=(GZ42-HA42))*(HB42=1),0),"")</f>
        <v/>
      </c>
      <c r="HE42" s="611" t="str">
        <f>IF((HD42&lt;&gt;""),IF(HD42=0,0,((GV42=$B42)*$F42+(GV42=$D42)*$G42=GZ42)*((GX42=$B42)*$F42+(GX42=$D42)*$G42=HA42)),"")</f>
        <v/>
      </c>
      <c r="HF42" s="611" t="str">
        <f>IF(HB42&lt;&gt;"",IF(OR(HG42&lt;&gt;2,COUNTIF($B42:$D42,GV42)=0,COUNTIF($B42:$D42,GX42)=0),0,IF(ABS((GV42=$B42)*$F42+(GV42=$D42)*$G42-(GX42=$B42)*$F42-(GX42=$D42)*$G42)&gt;=PrSettings!$M$7,(ABS((GV42=$B42)*$F42+(GV42=$D42)*$G42-(GX42=$B42)*$F42-(GX42=$D42)*$G42-GZ42+HA42)&lt;=1)*1,IF(AND(HB42,$F42=$G42,(GV42=$B42)*$F42+(GV42=$D42)*$G42&gt;=PrSettings!$M$6),(ABS(GZ42-(GV42=$B42)*$F42-(GV42=$D42)*$G42)&lt;=1)*1,IF(AND(HB42,(GV42=$B42)*$F42+(GV42=$D42)*$G42+(GX42=$B42)*$F42+(GX42=$D42)*$G42&gt;=PrSettings!$M$8),(ABS(GZ42-(GV42=$B42)*$F42-(GV42=$D42)*$G42)+ABS(HA42-(GX42=$B42)*$F42-(GX42=$D42)*$G42)&lt;=1)*1,"0")))),"")</f>
        <v/>
      </c>
      <c r="HG42" s="665" t="str">
        <f>IF(GV42&amp;GX42&lt;&gt;"",IF(GV42=GX42,0,IF(HC42&lt;&gt;1,0,($B42=GV42)+($D42=GV42))+($B42=GX42)+($D42=GX42)),"")</f>
        <v/>
      </c>
      <c r="HI42" s="645"/>
      <c r="HJ42" s="648" t="str">
        <f>IF(HI42="","",VLOOKUP(HI42,Sprache!$D$5:$E$63,2,0))</f>
        <v/>
      </c>
      <c r="HK42" s="664"/>
      <c r="HL42" s="648" t="str">
        <f>IF(HK42="","",VLOOKUP(HK42,Sprache!$D$5:$E$63,2,0))</f>
        <v/>
      </c>
      <c r="HM42" s="664"/>
      <c r="HN42" s="664"/>
      <c r="HO42" s="611" t="str">
        <f>IF(($F42&lt;&gt;"")*($G42&lt;&gt;"")*(HM42&lt;&gt;"")*(HN42&lt;&gt;""),IF(OR(HT42&lt;&gt;2,COUNTIF($B42:$D42,HI42)=0,COUNTIF($B42:$D42,HK42)=0),"0",((HI42=$B42)*$F42+(HI42=$D42)*$G42&gt;(HK42=$B42)*$F42+(HK42=$D42)*$G42)*(HM42&gt;HN42)+((HI42=$B42)*$F42+(HI42=$D42)*$G42=(HK42=$B42)*$F42+(HK42=$D42)*$G42)*(HM42=HN42)+((HI42=$B42)*$F42+(HI42=$D42)*$G42&lt;(HK42=$B42)*$F42+(HK42=$D42)*$G42)*(HM42&lt;HN42)),"")</f>
        <v/>
      </c>
      <c r="HP42" s="666">
        <f>IF(AND(HI42="",HK42=""),0,IF(HI42=HK42,2,1))</f>
        <v>0</v>
      </c>
      <c r="HQ42" s="611" t="str">
        <f>IF((HO42&lt;&gt;""),IF(OR($F42&lt;&gt;$G42,PrSettings!$M$4="●"),((HI42=$B42)*$F42+(HI42=$D42)*$G42-(HK42=$B42)*$F42-(HK42=$D42)*$G42=(HM42-HN42))*(HO42=1),0),"")</f>
        <v/>
      </c>
      <c r="HR42" s="611" t="str">
        <f>IF((HQ42&lt;&gt;""),IF(HQ42=0,0,((HI42=$B42)*$F42+(HI42=$D42)*$G42=HM42)*((HK42=$B42)*$F42+(HK42=$D42)*$G42=HN42)),"")</f>
        <v/>
      </c>
      <c r="HS42" s="611" t="str">
        <f>IF(HO42&lt;&gt;"",IF(OR(HT42&lt;&gt;2,COUNTIF($B42:$D42,HI42)=0,COUNTIF($B42:$D42,HK42)=0),0,IF(ABS((HI42=$B42)*$F42+(HI42=$D42)*$G42-(HK42=$B42)*$F42-(HK42=$D42)*$G42)&gt;=PrSettings!$M$7,(ABS((HI42=$B42)*$F42+(HI42=$D42)*$G42-(HK42=$B42)*$F42-(HK42=$D42)*$G42-HM42+HN42)&lt;=1)*1,IF(AND(HO42,$F42=$G42,(HI42=$B42)*$F42+(HI42=$D42)*$G42&gt;=PrSettings!$M$6),(ABS(HM42-(HI42=$B42)*$F42-(HI42=$D42)*$G42)&lt;=1)*1,IF(AND(HO42,(HI42=$B42)*$F42+(HI42=$D42)*$G42+(HK42=$B42)*$F42+(HK42=$D42)*$G42&gt;=PrSettings!$M$8),(ABS(HM42-(HI42=$B42)*$F42-(HI42=$D42)*$G42)+ABS(HN42-(HK42=$B42)*$F42-(HK42=$D42)*$G42)&lt;=1)*1,"0")))),"")</f>
        <v/>
      </c>
      <c r="HT42" s="665" t="str">
        <f>IF(HI42&amp;HK42&lt;&gt;"",IF(HI42=HK42,0,IF(HP42&lt;&gt;1,0,($B42=HI42)+($D42=HI42))+($B42=HK42)+($D42=HK42)),"")</f>
        <v/>
      </c>
      <c r="HV42" s="645"/>
      <c r="HW42" s="648" t="str">
        <f>IF(HV42="","",VLOOKUP(HV42,Sprache!$D$5:$E$63,2,0))</f>
        <v/>
      </c>
      <c r="HX42" s="664"/>
      <c r="HY42" s="648" t="str">
        <f>IF(HX42="","",VLOOKUP(HX42,Sprache!$D$5:$E$63,2,0))</f>
        <v/>
      </c>
      <c r="HZ42" s="664"/>
      <c r="IA42" s="664"/>
      <c r="IB42" s="611" t="str">
        <f>IF(($F42&lt;&gt;"")*($G42&lt;&gt;"")*(HZ42&lt;&gt;"")*(IA42&lt;&gt;""),IF(OR(IG42&lt;&gt;2,COUNTIF($B42:$D42,HV42)=0,COUNTIF($B42:$D42,HX42)=0),"0",((HV42=$B42)*$F42+(HV42=$D42)*$G42&gt;(HX42=$B42)*$F42+(HX42=$D42)*$G42)*(HZ42&gt;IA42)+((HV42=$B42)*$F42+(HV42=$D42)*$G42=(HX42=$B42)*$F42+(HX42=$D42)*$G42)*(HZ42=IA42)+((HV42=$B42)*$F42+(HV42=$D42)*$G42&lt;(HX42=$B42)*$F42+(HX42=$D42)*$G42)*(HZ42&lt;IA42)),"")</f>
        <v/>
      </c>
      <c r="IC42" s="666">
        <f>IF(AND(HV42="",HX42=""),0,IF(HV42=HX42,2,1))</f>
        <v>0</v>
      </c>
      <c r="ID42" s="611" t="str">
        <f>IF((IB42&lt;&gt;""),IF(OR($F42&lt;&gt;$G42,PrSettings!$M$4="●"),((HV42=$B42)*$F42+(HV42=$D42)*$G42-(HX42=$B42)*$F42-(HX42=$D42)*$G42=(HZ42-IA42))*(IB42=1),0),"")</f>
        <v/>
      </c>
      <c r="IE42" s="611" t="str">
        <f>IF((ID42&lt;&gt;""),IF(ID42=0,0,((HV42=$B42)*$F42+(HV42=$D42)*$G42=HZ42)*((HX42=$B42)*$F42+(HX42=$D42)*$G42=IA42)),"")</f>
        <v/>
      </c>
      <c r="IF42" s="611" t="str">
        <f>IF(IB42&lt;&gt;"",IF(OR(IG42&lt;&gt;2,COUNTIF($B42:$D42,HV42)=0,COUNTIF($B42:$D42,HX42)=0),0,IF(ABS((HV42=$B42)*$F42+(HV42=$D42)*$G42-(HX42=$B42)*$F42-(HX42=$D42)*$G42)&gt;=PrSettings!$M$7,(ABS((HV42=$B42)*$F42+(HV42=$D42)*$G42-(HX42=$B42)*$F42-(HX42=$D42)*$G42-HZ42+IA42)&lt;=1)*1,IF(AND(IB42,$F42=$G42,(HV42=$B42)*$F42+(HV42=$D42)*$G42&gt;=PrSettings!$M$6),(ABS(HZ42-(HV42=$B42)*$F42-(HV42=$D42)*$G42)&lt;=1)*1,IF(AND(IB42,(HV42=$B42)*$F42+(HV42=$D42)*$G42+(HX42=$B42)*$F42+(HX42=$D42)*$G42&gt;=PrSettings!$M$8),(ABS(HZ42-(HV42=$B42)*$F42-(HV42=$D42)*$G42)+ABS(IA42-(HX42=$B42)*$F42-(HX42=$D42)*$G42)&lt;=1)*1,"0")))),"")</f>
        <v/>
      </c>
      <c r="IG42" s="665" t="str">
        <f>IF(HV42&amp;HX42&lt;&gt;"",IF(HV42=HX42,0,IF(IC42&lt;&gt;1,0,($B42=HV42)+($D42=HV42))+($B42=HX42)+($D42=HX42)),"")</f>
        <v/>
      </c>
      <c r="II42" s="645"/>
      <c r="IJ42" s="648" t="str">
        <f>IF(II42="","",VLOOKUP(II42,Sprache!$D$5:$E$63,2,0))</f>
        <v/>
      </c>
      <c r="IK42" s="664"/>
      <c r="IL42" s="648" t="str">
        <f>IF(IK42="","",VLOOKUP(IK42,Sprache!$D$5:$E$63,2,0))</f>
        <v/>
      </c>
      <c r="IM42" s="664"/>
      <c r="IN42" s="664"/>
      <c r="IO42" s="611" t="str">
        <f>IF(($F42&lt;&gt;"")*($G42&lt;&gt;"")*(IM42&lt;&gt;"")*(IN42&lt;&gt;""),IF(OR(IT42&lt;&gt;2,COUNTIF($B42:$D42,II42)=0,COUNTIF($B42:$D42,IK42)=0),"0",((II42=$B42)*$F42+(II42=$D42)*$G42&gt;(IK42=$B42)*$F42+(IK42=$D42)*$G42)*(IM42&gt;IN42)+((II42=$B42)*$F42+(II42=$D42)*$G42=(IK42=$B42)*$F42+(IK42=$D42)*$G42)*(IM42=IN42)+((II42=$B42)*$F42+(II42=$D42)*$G42&lt;(IK42=$B42)*$F42+(IK42=$D42)*$G42)*(IM42&lt;IN42)),"")</f>
        <v/>
      </c>
      <c r="IP42" s="666">
        <f>IF(AND(II42="",IK42=""),0,IF(II42=IK42,2,1))</f>
        <v>0</v>
      </c>
      <c r="IQ42" s="611" t="str">
        <f>IF((IO42&lt;&gt;""),IF(OR($F42&lt;&gt;$G42,PrSettings!$M$4="●"),((II42=$B42)*$F42+(II42=$D42)*$G42-(IK42=$B42)*$F42-(IK42=$D42)*$G42=(IM42-IN42))*(IO42=1),0),"")</f>
        <v/>
      </c>
      <c r="IR42" s="611" t="str">
        <f>IF((IQ42&lt;&gt;""),IF(IQ42=0,0,((II42=$B42)*$F42+(II42=$D42)*$G42=IM42)*((IK42=$B42)*$F42+(IK42=$D42)*$G42=IN42)),"")</f>
        <v/>
      </c>
      <c r="IS42" s="611" t="str">
        <f>IF(IO42&lt;&gt;"",IF(OR(IT42&lt;&gt;2,COUNTIF($B42:$D42,II42)=0,COUNTIF($B42:$D42,IK42)=0),0,IF(ABS((II42=$B42)*$F42+(II42=$D42)*$G42-(IK42=$B42)*$F42-(IK42=$D42)*$G42)&gt;=PrSettings!$M$7,(ABS((II42=$B42)*$F42+(II42=$D42)*$G42-(IK42=$B42)*$F42-(IK42=$D42)*$G42-IM42+IN42)&lt;=1)*1,IF(AND(IO42,$F42=$G42,(II42=$B42)*$F42+(II42=$D42)*$G42&gt;=PrSettings!$M$6),(ABS(IM42-(II42=$B42)*$F42-(II42=$D42)*$G42)&lt;=1)*1,IF(AND(IO42,(II42=$B42)*$F42+(II42=$D42)*$G42+(IK42=$B42)*$F42+(IK42=$D42)*$G42&gt;=PrSettings!$M$8),(ABS(IM42-(II42=$B42)*$F42-(II42=$D42)*$G42)+ABS(IN42-(IK42=$B42)*$F42-(IK42=$D42)*$G42)&lt;=1)*1,"0")))),"")</f>
        <v/>
      </c>
      <c r="IT42" s="665" t="str">
        <f>IF(II42&amp;IK42&lt;&gt;"",IF(II42=IK42,0,IF(IP42&lt;&gt;1,0,($B42=II42)+($D42=II42))+($B42=IK42)+($D42=IK42)),"")</f>
        <v/>
      </c>
      <c r="IV42" s="645"/>
      <c r="IW42" s="648" t="str">
        <f>IF(IV42="","",VLOOKUP(IV42,Sprache!$D$5:$E$63,2,0))</f>
        <v/>
      </c>
      <c r="IX42" s="664"/>
      <c r="IY42" s="648" t="str">
        <f>IF(IX42="","",VLOOKUP(IX42,Sprache!$D$5:$E$63,2,0))</f>
        <v/>
      </c>
      <c r="IZ42" s="664"/>
      <c r="JA42" s="664"/>
      <c r="JB42" s="611" t="str">
        <f>IF(($F42&lt;&gt;"")*($G42&lt;&gt;"")*(IZ42&lt;&gt;"")*(JA42&lt;&gt;""),IF(OR(JG42&lt;&gt;2,COUNTIF($B42:$D42,IV42)=0,COUNTIF($B42:$D42,IX42)=0),"0",((IV42=$B42)*$F42+(IV42=$D42)*$G42&gt;(IX42=$B42)*$F42+(IX42=$D42)*$G42)*(IZ42&gt;JA42)+((IV42=$B42)*$F42+(IV42=$D42)*$G42=(IX42=$B42)*$F42+(IX42=$D42)*$G42)*(IZ42=JA42)+((IV42=$B42)*$F42+(IV42=$D42)*$G42&lt;(IX42=$B42)*$F42+(IX42=$D42)*$G42)*(IZ42&lt;JA42)),"")</f>
        <v/>
      </c>
      <c r="JC42" s="666">
        <f>IF(AND(IV42="",IX42=""),0,IF(IV42=IX42,2,1))</f>
        <v>0</v>
      </c>
      <c r="JD42" s="611" t="str">
        <f>IF((JB42&lt;&gt;""),IF(OR($F42&lt;&gt;$G42,PrSettings!$M$4="●"),((IV42=$B42)*$F42+(IV42=$D42)*$G42-(IX42=$B42)*$F42-(IX42=$D42)*$G42=(IZ42-JA42))*(JB42=1),0),"")</f>
        <v/>
      </c>
      <c r="JE42" s="611" t="str">
        <f>IF((JD42&lt;&gt;""),IF(JD42=0,0,((IV42=$B42)*$F42+(IV42=$D42)*$G42=IZ42)*((IX42=$B42)*$F42+(IX42=$D42)*$G42=JA42)),"")</f>
        <v/>
      </c>
      <c r="JF42" s="611" t="str">
        <f>IF(JB42&lt;&gt;"",IF(OR(JG42&lt;&gt;2,COUNTIF($B42:$D42,IV42)=0,COUNTIF($B42:$D42,IX42)=0),0,IF(ABS((IV42=$B42)*$F42+(IV42=$D42)*$G42-(IX42=$B42)*$F42-(IX42=$D42)*$G42)&gt;=PrSettings!$M$7,(ABS((IV42=$B42)*$F42+(IV42=$D42)*$G42-(IX42=$B42)*$F42-(IX42=$D42)*$G42-IZ42+JA42)&lt;=1)*1,IF(AND(JB42,$F42=$G42,(IV42=$B42)*$F42+(IV42=$D42)*$G42&gt;=PrSettings!$M$6),(ABS(IZ42-(IV42=$B42)*$F42-(IV42=$D42)*$G42)&lt;=1)*1,IF(AND(JB42,(IV42=$B42)*$F42+(IV42=$D42)*$G42+(IX42=$B42)*$F42+(IX42=$D42)*$G42&gt;=PrSettings!$M$8),(ABS(IZ42-(IV42=$B42)*$F42-(IV42=$D42)*$G42)+ABS(JA42-(IX42=$B42)*$F42-(IX42=$D42)*$G42)&lt;=1)*1,"0")))),"")</f>
        <v/>
      </c>
      <c r="JG42" s="665" t="str">
        <f>IF(IV42&amp;IX42&lt;&gt;"",IF(IV42=IX42,0,IF(JC42&lt;&gt;1,0,($B42=IV42)+($D42=IV42))+($B42=IX42)+($D42=IX42)),"")</f>
        <v/>
      </c>
      <c r="JI42" s="645"/>
      <c r="JJ42" s="648" t="str">
        <f>IF(JI42="","",VLOOKUP(JI42,Sprache!$D$5:$E$63,2,0))</f>
        <v/>
      </c>
      <c r="JK42" s="664"/>
      <c r="JL42" s="648" t="str">
        <f>IF(JK42="","",VLOOKUP(JK42,Sprache!$D$5:$E$63,2,0))</f>
        <v/>
      </c>
      <c r="JM42" s="664"/>
      <c r="JN42" s="664"/>
      <c r="JO42" s="611" t="str">
        <f>IF(($F42&lt;&gt;"")*($G42&lt;&gt;"")*(JM42&lt;&gt;"")*(JN42&lt;&gt;""),IF(OR(JT42&lt;&gt;2,COUNTIF($B42:$D42,JI42)=0,COUNTIF($B42:$D42,JK42)=0),"0",((JI42=$B42)*$F42+(JI42=$D42)*$G42&gt;(JK42=$B42)*$F42+(JK42=$D42)*$G42)*(JM42&gt;JN42)+((JI42=$B42)*$F42+(JI42=$D42)*$G42=(JK42=$B42)*$F42+(JK42=$D42)*$G42)*(JM42=JN42)+((JI42=$B42)*$F42+(JI42=$D42)*$G42&lt;(JK42=$B42)*$F42+(JK42=$D42)*$G42)*(JM42&lt;JN42)),"")</f>
        <v/>
      </c>
      <c r="JP42" s="666">
        <f>IF(AND(JI42="",JK42=""),0,IF(JI42=JK42,2,1))</f>
        <v>0</v>
      </c>
      <c r="JQ42" s="611" t="str">
        <f>IF((JO42&lt;&gt;""),IF(OR($F42&lt;&gt;$G42,PrSettings!$M$4="●"),((JI42=$B42)*$F42+(JI42=$D42)*$G42-(JK42=$B42)*$F42-(JK42=$D42)*$G42=(JM42-JN42))*(JO42=1),0),"")</f>
        <v/>
      </c>
      <c r="JR42" s="611" t="str">
        <f>IF((JQ42&lt;&gt;""),IF(JQ42=0,0,((JI42=$B42)*$F42+(JI42=$D42)*$G42=JM42)*((JK42=$B42)*$F42+(JK42=$D42)*$G42=JN42)),"")</f>
        <v/>
      </c>
      <c r="JS42" s="611" t="str">
        <f>IF(JO42&lt;&gt;"",IF(OR(JT42&lt;&gt;2,COUNTIF($B42:$D42,JI42)=0,COUNTIF($B42:$D42,JK42)=0),0,IF(ABS((JI42=$B42)*$F42+(JI42=$D42)*$G42-(JK42=$B42)*$F42-(JK42=$D42)*$G42)&gt;=PrSettings!$M$7,(ABS((JI42=$B42)*$F42+(JI42=$D42)*$G42-(JK42=$B42)*$F42-(JK42=$D42)*$G42-JM42+JN42)&lt;=1)*1,IF(AND(JO42,$F42=$G42,(JI42=$B42)*$F42+(JI42=$D42)*$G42&gt;=PrSettings!$M$6),(ABS(JM42-(JI42=$B42)*$F42-(JI42=$D42)*$G42)&lt;=1)*1,IF(AND(JO42,(JI42=$B42)*$F42+(JI42=$D42)*$G42+(JK42=$B42)*$F42+(JK42=$D42)*$G42&gt;=PrSettings!$M$8),(ABS(JM42-(JI42=$B42)*$F42-(JI42=$D42)*$G42)+ABS(JN42-(JK42=$B42)*$F42-(JK42=$D42)*$G42)&lt;=1)*1,"0")))),"")</f>
        <v/>
      </c>
      <c r="JT42" s="665" t="str">
        <f>IF(JI42&amp;JK42&lt;&gt;"",IF(JI42=JK42,0,IF(JP42&lt;&gt;1,0,($B42=JI42)+($D42=JI42))+($B42=JK42)+($D42=JK42)),"")</f>
        <v/>
      </c>
      <c r="JV42" s="645"/>
      <c r="JW42" s="648" t="str">
        <f>IF(JV42="","",VLOOKUP(JV42,Sprache!$D$5:$E$63,2,0))</f>
        <v/>
      </c>
      <c r="JX42" s="664"/>
      <c r="JY42" s="648" t="str">
        <f>IF(JX42="","",VLOOKUP(JX42,Sprache!$D$5:$E$63,2,0))</f>
        <v/>
      </c>
      <c r="JZ42" s="664"/>
      <c r="KA42" s="664"/>
      <c r="KB42" s="611" t="str">
        <f>IF(($F42&lt;&gt;"")*($G42&lt;&gt;"")*(JZ42&lt;&gt;"")*(KA42&lt;&gt;""),IF(OR(KG42&lt;&gt;2,COUNTIF($B42:$D42,JV42)=0,COUNTIF($B42:$D42,JX42)=0),"0",((JV42=$B42)*$F42+(JV42=$D42)*$G42&gt;(JX42=$B42)*$F42+(JX42=$D42)*$G42)*(JZ42&gt;KA42)+((JV42=$B42)*$F42+(JV42=$D42)*$G42=(JX42=$B42)*$F42+(JX42=$D42)*$G42)*(JZ42=KA42)+((JV42=$B42)*$F42+(JV42=$D42)*$G42&lt;(JX42=$B42)*$F42+(JX42=$D42)*$G42)*(JZ42&lt;KA42)),"")</f>
        <v/>
      </c>
      <c r="KC42" s="666">
        <f>IF(AND(JV42="",JX42=""),0,IF(JV42=JX42,2,1))</f>
        <v>0</v>
      </c>
      <c r="KD42" s="611" t="str">
        <f>IF((KB42&lt;&gt;""),IF(OR($F42&lt;&gt;$G42,PrSettings!$M$4="●"),((JV42=$B42)*$F42+(JV42=$D42)*$G42-(JX42=$B42)*$F42-(JX42=$D42)*$G42=(JZ42-KA42))*(KB42=1),0),"")</f>
        <v/>
      </c>
      <c r="KE42" s="611" t="str">
        <f>IF((KD42&lt;&gt;""),IF(KD42=0,0,((JV42=$B42)*$F42+(JV42=$D42)*$G42=JZ42)*((JX42=$B42)*$F42+(JX42=$D42)*$G42=KA42)),"")</f>
        <v/>
      </c>
      <c r="KF42" s="611" t="str">
        <f>IF(KB42&lt;&gt;"",IF(OR(KG42&lt;&gt;2,COUNTIF($B42:$D42,JV42)=0,COUNTIF($B42:$D42,JX42)=0),0,IF(ABS((JV42=$B42)*$F42+(JV42=$D42)*$G42-(JX42=$B42)*$F42-(JX42=$D42)*$G42)&gt;=PrSettings!$M$7,(ABS((JV42=$B42)*$F42+(JV42=$D42)*$G42-(JX42=$B42)*$F42-(JX42=$D42)*$G42-JZ42+KA42)&lt;=1)*1,IF(AND(KB42,$F42=$G42,(JV42=$B42)*$F42+(JV42=$D42)*$G42&gt;=PrSettings!$M$6),(ABS(JZ42-(JV42=$B42)*$F42-(JV42=$D42)*$G42)&lt;=1)*1,IF(AND(KB42,(JV42=$B42)*$F42+(JV42=$D42)*$G42+(JX42=$B42)*$F42+(JX42=$D42)*$G42&gt;=PrSettings!$M$8),(ABS(JZ42-(JV42=$B42)*$F42-(JV42=$D42)*$G42)+ABS(KA42-(JX42=$B42)*$F42-(JX42=$D42)*$G42)&lt;=1)*1,"0")))),"")</f>
        <v/>
      </c>
      <c r="KG42" s="665" t="str">
        <f>IF(JV42&amp;JX42&lt;&gt;"",IF(JV42=JX42,0,IF(KC42&lt;&gt;1,0,($B42=JV42)+($D42=JV42))+($B42=JX42)+($D42=JX42)),"")</f>
        <v/>
      </c>
      <c r="KI42" s="645"/>
      <c r="KJ42" s="648" t="str">
        <f>IF(KI42="","",VLOOKUP(KI42,Sprache!$D$5:$E$63,2,0))</f>
        <v/>
      </c>
      <c r="KK42" s="664"/>
      <c r="KL42" s="648" t="str">
        <f>IF(KK42="","",VLOOKUP(KK42,Sprache!$D$5:$E$63,2,0))</f>
        <v/>
      </c>
      <c r="KM42" s="664"/>
      <c r="KN42" s="664"/>
      <c r="KO42" s="611" t="str">
        <f>IF(($F42&lt;&gt;"")*($G42&lt;&gt;"")*(KM42&lt;&gt;"")*(KN42&lt;&gt;""),IF(OR(KT42&lt;&gt;2,COUNTIF($B42:$D42,KI42)=0,COUNTIF($B42:$D42,KK42)=0),"0",((KI42=$B42)*$F42+(KI42=$D42)*$G42&gt;(KK42=$B42)*$F42+(KK42=$D42)*$G42)*(KM42&gt;KN42)+((KI42=$B42)*$F42+(KI42=$D42)*$G42=(KK42=$B42)*$F42+(KK42=$D42)*$G42)*(KM42=KN42)+((KI42=$B42)*$F42+(KI42=$D42)*$G42&lt;(KK42=$B42)*$F42+(KK42=$D42)*$G42)*(KM42&lt;KN42)),"")</f>
        <v/>
      </c>
      <c r="KP42" s="666">
        <f>IF(AND(KI42="",KK42=""),0,IF(KI42=KK42,2,1))</f>
        <v>0</v>
      </c>
      <c r="KQ42" s="611" t="str">
        <f>IF((KO42&lt;&gt;""),IF(OR($F42&lt;&gt;$G42,PrSettings!$M$4="●"),((KI42=$B42)*$F42+(KI42=$D42)*$G42-(KK42=$B42)*$F42-(KK42=$D42)*$G42=(KM42-KN42))*(KO42=1),0),"")</f>
        <v/>
      </c>
      <c r="KR42" s="611" t="str">
        <f>IF((KQ42&lt;&gt;""),IF(KQ42=0,0,((KI42=$B42)*$F42+(KI42=$D42)*$G42=KM42)*((KK42=$B42)*$F42+(KK42=$D42)*$G42=KN42)),"")</f>
        <v/>
      </c>
      <c r="KS42" s="611" t="str">
        <f>IF(KO42&lt;&gt;"",IF(OR(KT42&lt;&gt;2,COUNTIF($B42:$D42,KI42)=0,COUNTIF($B42:$D42,KK42)=0),0,IF(ABS((KI42=$B42)*$F42+(KI42=$D42)*$G42-(KK42=$B42)*$F42-(KK42=$D42)*$G42)&gt;=PrSettings!$M$7,(ABS((KI42=$B42)*$F42+(KI42=$D42)*$G42-(KK42=$B42)*$F42-(KK42=$D42)*$G42-KM42+KN42)&lt;=1)*1,IF(AND(KO42,$F42=$G42,(KI42=$B42)*$F42+(KI42=$D42)*$G42&gt;=PrSettings!$M$6),(ABS(KM42-(KI42=$B42)*$F42-(KI42=$D42)*$G42)&lt;=1)*1,IF(AND(KO42,(KI42=$B42)*$F42+(KI42=$D42)*$G42+(KK42=$B42)*$F42+(KK42=$D42)*$G42&gt;=PrSettings!$M$8),(ABS(KM42-(KI42=$B42)*$F42-(KI42=$D42)*$G42)+ABS(KN42-(KK42=$B42)*$F42-(KK42=$D42)*$G42)&lt;=1)*1,"0")))),"")</f>
        <v/>
      </c>
      <c r="KT42" s="665" t="str">
        <f>IF(KI42&amp;KK42&lt;&gt;"",IF(KI42=KK42,0,IF(KP42&lt;&gt;1,0,($B42=KI42)+($D42=KI42))+($B42=KK42)+($D42=KK42)),"")</f>
        <v/>
      </c>
      <c r="KV42" s="645"/>
      <c r="KW42" s="648" t="str">
        <f>IF(KV42="","",VLOOKUP(KV42,Sprache!$D$5:$E$63,2,0))</f>
        <v/>
      </c>
      <c r="KX42" s="664"/>
      <c r="KY42" s="648" t="str">
        <f>IF(KX42="","",VLOOKUP(KX42,Sprache!$D$5:$E$63,2,0))</f>
        <v/>
      </c>
      <c r="KZ42" s="664"/>
      <c r="LA42" s="664"/>
      <c r="LB42" s="611" t="str">
        <f>IF(($F42&lt;&gt;"")*($G42&lt;&gt;"")*(KZ42&lt;&gt;"")*(LA42&lt;&gt;""),IF(OR(LG42&lt;&gt;2,COUNTIF($B42:$D42,KV42)=0,COUNTIF($B42:$D42,KX42)=0),"0",((KV42=$B42)*$F42+(KV42=$D42)*$G42&gt;(KX42=$B42)*$F42+(KX42=$D42)*$G42)*(KZ42&gt;LA42)+((KV42=$B42)*$F42+(KV42=$D42)*$G42=(KX42=$B42)*$F42+(KX42=$D42)*$G42)*(KZ42=LA42)+((KV42=$B42)*$F42+(KV42=$D42)*$G42&lt;(KX42=$B42)*$F42+(KX42=$D42)*$G42)*(KZ42&lt;LA42)),"")</f>
        <v/>
      </c>
      <c r="LC42" s="666">
        <f>IF(AND(KV42="",KX42=""),0,IF(KV42=KX42,2,1))</f>
        <v>0</v>
      </c>
      <c r="LD42" s="611" t="str">
        <f>IF((LB42&lt;&gt;""),IF(OR($F42&lt;&gt;$G42,PrSettings!$M$4="●"),((KV42=$B42)*$F42+(KV42=$D42)*$G42-(KX42=$B42)*$F42-(KX42=$D42)*$G42=(KZ42-LA42))*(LB42=1),0),"")</f>
        <v/>
      </c>
      <c r="LE42" s="611" t="str">
        <f>IF((LD42&lt;&gt;""),IF(LD42=0,0,((KV42=$B42)*$F42+(KV42=$D42)*$G42=KZ42)*((KX42=$B42)*$F42+(KX42=$D42)*$G42=LA42)),"")</f>
        <v/>
      </c>
      <c r="LF42" s="611" t="str">
        <f>IF(LB42&lt;&gt;"",IF(OR(LG42&lt;&gt;2,COUNTIF($B42:$D42,KV42)=0,COUNTIF($B42:$D42,KX42)=0),0,IF(ABS((KV42=$B42)*$F42+(KV42=$D42)*$G42-(KX42=$B42)*$F42-(KX42=$D42)*$G42)&gt;=PrSettings!$M$7,(ABS((KV42=$B42)*$F42+(KV42=$D42)*$G42-(KX42=$B42)*$F42-(KX42=$D42)*$G42-KZ42+LA42)&lt;=1)*1,IF(AND(LB42,$F42=$G42,(KV42=$B42)*$F42+(KV42=$D42)*$G42&gt;=PrSettings!$M$6),(ABS(KZ42-(KV42=$B42)*$F42-(KV42=$D42)*$G42)&lt;=1)*1,IF(AND(LB42,(KV42=$B42)*$F42+(KV42=$D42)*$G42+(KX42=$B42)*$F42+(KX42=$D42)*$G42&gt;=PrSettings!$M$8),(ABS(KZ42-(KV42=$B42)*$F42-(KV42=$D42)*$G42)+ABS(LA42-(KX42=$B42)*$F42-(KX42=$D42)*$G42)&lt;=1)*1,"0")))),"")</f>
        <v/>
      </c>
      <c r="LG42" s="665" t="str">
        <f>IF(KV42&amp;KX42&lt;&gt;"",IF(KV42=KX42,0,IF(LC42&lt;&gt;1,0,($B42=KV42)+($D42=KV42))+($B42=KX42)+($D42=KX42)),"")</f>
        <v/>
      </c>
      <c r="LI42" s="645"/>
      <c r="LJ42" s="648" t="str">
        <f>IF(LI42="","",VLOOKUP(LI42,Sprache!$D$5:$E$63,2,0))</f>
        <v/>
      </c>
      <c r="LK42" s="664"/>
      <c r="LL42" s="648" t="str">
        <f>IF(LK42="","",VLOOKUP(LK42,Sprache!$D$5:$E$63,2,0))</f>
        <v/>
      </c>
      <c r="LM42" s="664"/>
      <c r="LN42" s="664"/>
      <c r="LO42" s="611" t="str">
        <f>IF(($F42&lt;&gt;"")*($G42&lt;&gt;"")*(LM42&lt;&gt;"")*(LN42&lt;&gt;""),IF(OR(LT42&lt;&gt;2,COUNTIF($B42:$D42,LI42)=0,COUNTIF($B42:$D42,LK42)=0),"0",((LI42=$B42)*$F42+(LI42=$D42)*$G42&gt;(LK42=$B42)*$F42+(LK42=$D42)*$G42)*(LM42&gt;LN42)+((LI42=$B42)*$F42+(LI42=$D42)*$G42=(LK42=$B42)*$F42+(LK42=$D42)*$G42)*(LM42=LN42)+((LI42=$B42)*$F42+(LI42=$D42)*$G42&lt;(LK42=$B42)*$F42+(LK42=$D42)*$G42)*(LM42&lt;LN42)),"")</f>
        <v/>
      </c>
      <c r="LP42" s="666">
        <f>IF(AND(LI42="",LK42=""),0,IF(LI42=LK42,2,1))</f>
        <v>0</v>
      </c>
      <c r="LQ42" s="611" t="str">
        <f>IF((LO42&lt;&gt;""),IF(OR($F42&lt;&gt;$G42,PrSettings!$M$4="●"),((LI42=$B42)*$F42+(LI42=$D42)*$G42-(LK42=$B42)*$F42-(LK42=$D42)*$G42=(LM42-LN42))*(LO42=1),0),"")</f>
        <v/>
      </c>
      <c r="LR42" s="611" t="str">
        <f>IF((LQ42&lt;&gt;""),IF(LQ42=0,0,((LI42=$B42)*$F42+(LI42=$D42)*$G42=LM42)*((LK42=$B42)*$F42+(LK42=$D42)*$G42=LN42)),"")</f>
        <v/>
      </c>
      <c r="LS42" s="611" t="str">
        <f>IF(LO42&lt;&gt;"",IF(OR(LT42&lt;&gt;2,COUNTIF($B42:$D42,LI42)=0,COUNTIF($B42:$D42,LK42)=0),0,IF(ABS((LI42=$B42)*$F42+(LI42=$D42)*$G42-(LK42=$B42)*$F42-(LK42=$D42)*$G42)&gt;=PrSettings!$M$7,(ABS((LI42=$B42)*$F42+(LI42=$D42)*$G42-(LK42=$B42)*$F42-(LK42=$D42)*$G42-LM42+LN42)&lt;=1)*1,IF(AND(LO42,$F42=$G42,(LI42=$B42)*$F42+(LI42=$D42)*$G42&gt;=PrSettings!$M$6),(ABS(LM42-(LI42=$B42)*$F42-(LI42=$D42)*$G42)&lt;=1)*1,IF(AND(LO42,(LI42=$B42)*$F42+(LI42=$D42)*$G42+(LK42=$B42)*$F42+(LK42=$D42)*$G42&gt;=PrSettings!$M$8),(ABS(LM42-(LI42=$B42)*$F42-(LI42=$D42)*$G42)+ABS(LN42-(LK42=$B42)*$F42-(LK42=$D42)*$G42)&lt;=1)*1,"0")))),"")</f>
        <v/>
      </c>
      <c r="LT42" s="665" t="str">
        <f>IF(LI42&amp;LK42&lt;&gt;"",IF(LI42=LK42,0,IF(LP42&lt;&gt;1,0,($B42=LI42)+($D42=LI42))+($B42=LK42)+($D42=LK42)),"")</f>
        <v/>
      </c>
      <c r="LV42" s="645"/>
      <c r="LW42" s="648" t="str">
        <f>IF(LV42="","",VLOOKUP(LV42,Sprache!$D$5:$E$63,2,0))</f>
        <v/>
      </c>
      <c r="LX42" s="664"/>
      <c r="LY42" s="648" t="str">
        <f>IF(LX42="","",VLOOKUP(LX42,Sprache!$D$5:$E$63,2,0))</f>
        <v/>
      </c>
      <c r="LZ42" s="664"/>
      <c r="MA42" s="664"/>
      <c r="MB42" s="611" t="str">
        <f>IF(($F42&lt;&gt;"")*($G42&lt;&gt;"")*(LZ42&lt;&gt;"")*(MA42&lt;&gt;""),IF(OR(MG42&lt;&gt;2,COUNTIF($B42:$D42,LV42)=0,COUNTIF($B42:$D42,LX42)=0),"0",((LV42=$B42)*$F42+(LV42=$D42)*$G42&gt;(LX42=$B42)*$F42+(LX42=$D42)*$G42)*(LZ42&gt;MA42)+((LV42=$B42)*$F42+(LV42=$D42)*$G42=(LX42=$B42)*$F42+(LX42=$D42)*$G42)*(LZ42=MA42)+((LV42=$B42)*$F42+(LV42=$D42)*$G42&lt;(LX42=$B42)*$F42+(LX42=$D42)*$G42)*(LZ42&lt;MA42)),"")</f>
        <v/>
      </c>
      <c r="MC42" s="666">
        <f>IF(AND(LV42="",LX42=""),0,IF(LV42=LX42,2,1))</f>
        <v>0</v>
      </c>
      <c r="MD42" s="611" t="str">
        <f>IF((MB42&lt;&gt;""),IF(OR($F42&lt;&gt;$G42,PrSettings!$M$4="●"),((LV42=$B42)*$F42+(LV42=$D42)*$G42-(LX42=$B42)*$F42-(LX42=$D42)*$G42=(LZ42-MA42))*(MB42=1),0),"")</f>
        <v/>
      </c>
      <c r="ME42" s="611" t="str">
        <f>IF((MD42&lt;&gt;""),IF(MD42=0,0,((LV42=$B42)*$F42+(LV42=$D42)*$G42=LZ42)*((LX42=$B42)*$F42+(LX42=$D42)*$G42=MA42)),"")</f>
        <v/>
      </c>
      <c r="MF42" s="611" t="str">
        <f>IF(MB42&lt;&gt;"",IF(OR(MG42&lt;&gt;2,COUNTIF($B42:$D42,LV42)=0,COUNTIF($B42:$D42,LX42)=0),0,IF(ABS((LV42=$B42)*$F42+(LV42=$D42)*$G42-(LX42=$B42)*$F42-(LX42=$D42)*$G42)&gt;=PrSettings!$M$7,(ABS((LV42=$B42)*$F42+(LV42=$D42)*$G42-(LX42=$B42)*$F42-(LX42=$D42)*$G42-LZ42+MA42)&lt;=1)*1,IF(AND(MB42,$F42=$G42,(LV42=$B42)*$F42+(LV42=$D42)*$G42&gt;=PrSettings!$M$6),(ABS(LZ42-(LV42=$B42)*$F42-(LV42=$D42)*$G42)&lt;=1)*1,IF(AND(MB42,(LV42=$B42)*$F42+(LV42=$D42)*$G42+(LX42=$B42)*$F42+(LX42=$D42)*$G42&gt;=PrSettings!$M$8),(ABS(LZ42-(LV42=$B42)*$F42-(LV42=$D42)*$G42)+ABS(MA42-(LX42=$B42)*$F42-(LX42=$D42)*$G42)&lt;=1)*1,"0")))),"")</f>
        <v/>
      </c>
      <c r="MG42" s="665" t="str">
        <f>IF(LV42&amp;LX42&lt;&gt;"",IF(LV42=LX42,0,IF(MC42&lt;&gt;1,0,($B42=LV42)+($D42=LV42))+($B42=LX42)+($D42=LX42)),"")</f>
        <v/>
      </c>
    </row>
    <row r="43" spans="2:345" ht="40.5" thickTop="1" x14ac:dyDescent="0.25">
      <c r="J43" s="668">
        <f>IFERROR(VLOOKUP(I39,$B$39:$F$40,5,0),0)</f>
        <v>0</v>
      </c>
      <c r="L43" s="659"/>
      <c r="M43" s="660"/>
      <c r="N43" s="661"/>
      <c r="O43" s="662" t="str">
        <f>Sprache!$E$189</f>
        <v>Finale</v>
      </c>
      <c r="P43" s="662" t="str">
        <f>Sprache!$E$181</f>
        <v>G/U/V</v>
      </c>
      <c r="Q43" s="662" t="str">
        <f>Sprache!$E$182</f>
        <v>TD</v>
      </c>
      <c r="R43" s="662" t="str">
        <f>Sprache!$E$183</f>
        <v>exakt</v>
      </c>
      <c r="S43" s="662" t="str">
        <f>Sprache!$E$194</f>
        <v>gr. Anz.</v>
      </c>
      <c r="T43" s="663" t="str">
        <f>Sprache!$E$184</f>
        <v>Teams</v>
      </c>
      <c r="W43" s="668">
        <f>IFERROR(VLOOKUP(V39,$B$39:$F$40,5,0),0)</f>
        <v>0</v>
      </c>
      <c r="Y43" s="659"/>
      <c r="Z43" s="660"/>
      <c r="AA43" s="661"/>
      <c r="AB43" s="662" t="str">
        <f>Sprache!$E$189</f>
        <v>Finale</v>
      </c>
      <c r="AC43" s="662" t="str">
        <f>Sprache!$E$181</f>
        <v>G/U/V</v>
      </c>
      <c r="AD43" s="662" t="str">
        <f>Sprache!$E$182</f>
        <v>TD</v>
      </c>
      <c r="AE43" s="662" t="str">
        <f>Sprache!$E$183</f>
        <v>exakt</v>
      </c>
      <c r="AF43" s="662" t="str">
        <f>Sprache!$E$194</f>
        <v>gr. Anz.</v>
      </c>
      <c r="AG43" s="663" t="str">
        <f>Sprache!$E$184</f>
        <v>Teams</v>
      </c>
      <c r="AJ43" s="668">
        <f>IFERROR(VLOOKUP(AI39,$B$39:$F$40,5,0),0)</f>
        <v>0</v>
      </c>
      <c r="AL43" s="659"/>
      <c r="AM43" s="660"/>
      <c r="AN43" s="661"/>
      <c r="AO43" s="662" t="str">
        <f>Sprache!$E$189</f>
        <v>Finale</v>
      </c>
      <c r="AP43" s="662" t="str">
        <f>Sprache!$E$181</f>
        <v>G/U/V</v>
      </c>
      <c r="AQ43" s="662" t="str">
        <f>Sprache!$E$182</f>
        <v>TD</v>
      </c>
      <c r="AR43" s="662" t="str">
        <f>Sprache!$E$183</f>
        <v>exakt</v>
      </c>
      <c r="AS43" s="662" t="str">
        <f>Sprache!$E$194</f>
        <v>gr. Anz.</v>
      </c>
      <c r="AT43" s="663" t="str">
        <f>Sprache!$E$184</f>
        <v>Teams</v>
      </c>
      <c r="AW43" s="668">
        <f>IFERROR(VLOOKUP(AV39,$B$39:$F$40,5,0),0)</f>
        <v>0</v>
      </c>
      <c r="AY43" s="659"/>
      <c r="AZ43" s="660"/>
      <c r="BA43" s="661"/>
      <c r="BB43" s="662" t="str">
        <f>Sprache!$E$189</f>
        <v>Finale</v>
      </c>
      <c r="BC43" s="662" t="str">
        <f>Sprache!$E$181</f>
        <v>G/U/V</v>
      </c>
      <c r="BD43" s="662" t="str">
        <f>Sprache!$E$182</f>
        <v>TD</v>
      </c>
      <c r="BE43" s="662" t="str">
        <f>Sprache!$E$183</f>
        <v>exakt</v>
      </c>
      <c r="BF43" s="662" t="str">
        <f>Sprache!$E$194</f>
        <v>gr. Anz.</v>
      </c>
      <c r="BG43" s="663" t="str">
        <f>Sprache!$E$184</f>
        <v>Teams</v>
      </c>
      <c r="BJ43" s="668">
        <f>IFERROR(VLOOKUP(BI39,$B$39:$F$40,5,0),0)</f>
        <v>0</v>
      </c>
      <c r="BL43" s="659"/>
      <c r="BM43" s="660"/>
      <c r="BN43" s="661"/>
      <c r="BO43" s="662" t="str">
        <f>Sprache!$E$189</f>
        <v>Finale</v>
      </c>
      <c r="BP43" s="662" t="str">
        <f>Sprache!$E$181</f>
        <v>G/U/V</v>
      </c>
      <c r="BQ43" s="662" t="str">
        <f>Sprache!$E$182</f>
        <v>TD</v>
      </c>
      <c r="BR43" s="662" t="str">
        <f>Sprache!$E$183</f>
        <v>exakt</v>
      </c>
      <c r="BS43" s="662" t="str">
        <f>Sprache!$E$194</f>
        <v>gr. Anz.</v>
      </c>
      <c r="BT43" s="663" t="str">
        <f>Sprache!$E$184</f>
        <v>Teams</v>
      </c>
      <c r="BW43" s="668">
        <f>IFERROR(VLOOKUP(BV39,$B$39:$F$40,5,0),0)</f>
        <v>0</v>
      </c>
      <c r="BY43" s="659"/>
      <c r="BZ43" s="660"/>
      <c r="CA43" s="661"/>
      <c r="CB43" s="662" t="str">
        <f>Sprache!$E$189</f>
        <v>Finale</v>
      </c>
      <c r="CC43" s="662" t="str">
        <f>Sprache!$E$181</f>
        <v>G/U/V</v>
      </c>
      <c r="CD43" s="662" t="str">
        <f>Sprache!$E$182</f>
        <v>TD</v>
      </c>
      <c r="CE43" s="662" t="str">
        <f>Sprache!$E$183</f>
        <v>exakt</v>
      </c>
      <c r="CF43" s="662" t="str">
        <f>Sprache!$E$194</f>
        <v>gr. Anz.</v>
      </c>
      <c r="CG43" s="663" t="str">
        <f>Sprache!$E$184</f>
        <v>Teams</v>
      </c>
      <c r="CJ43" s="668">
        <f>IFERROR(VLOOKUP(CI39,$B$39:$F$40,5,0),0)</f>
        <v>0</v>
      </c>
      <c r="CL43" s="659"/>
      <c r="CM43" s="660"/>
      <c r="CN43" s="661"/>
      <c r="CO43" s="662" t="str">
        <f>Sprache!$E$189</f>
        <v>Finale</v>
      </c>
      <c r="CP43" s="662" t="str">
        <f>Sprache!$E$181</f>
        <v>G/U/V</v>
      </c>
      <c r="CQ43" s="662" t="str">
        <f>Sprache!$E$182</f>
        <v>TD</v>
      </c>
      <c r="CR43" s="662" t="str">
        <f>Sprache!$E$183</f>
        <v>exakt</v>
      </c>
      <c r="CS43" s="662" t="str">
        <f>Sprache!$E$194</f>
        <v>gr. Anz.</v>
      </c>
      <c r="CT43" s="663" t="str">
        <f>Sprache!$E$184</f>
        <v>Teams</v>
      </c>
      <c r="CW43" s="668">
        <f>IFERROR(VLOOKUP(CV39,$B$39:$F$40,5,0),0)</f>
        <v>0</v>
      </c>
      <c r="CY43" s="659"/>
      <c r="CZ43" s="660"/>
      <c r="DA43" s="661"/>
      <c r="DB43" s="662" t="str">
        <f>Sprache!$E$189</f>
        <v>Finale</v>
      </c>
      <c r="DC43" s="662" t="str">
        <f>Sprache!$E$181</f>
        <v>G/U/V</v>
      </c>
      <c r="DD43" s="662" t="str">
        <f>Sprache!$E$182</f>
        <v>TD</v>
      </c>
      <c r="DE43" s="662" t="str">
        <f>Sprache!$E$183</f>
        <v>exakt</v>
      </c>
      <c r="DF43" s="662" t="str">
        <f>Sprache!$E$194</f>
        <v>gr. Anz.</v>
      </c>
      <c r="DG43" s="663" t="str">
        <f>Sprache!$E$184</f>
        <v>Teams</v>
      </c>
      <c r="DJ43" s="668">
        <f>IFERROR(VLOOKUP(DI39,$B$39:$F$40,5,0),0)</f>
        <v>0</v>
      </c>
      <c r="DL43" s="659"/>
      <c r="DM43" s="660"/>
      <c r="DN43" s="661"/>
      <c r="DO43" s="662" t="str">
        <f>Sprache!$E$189</f>
        <v>Finale</v>
      </c>
      <c r="DP43" s="662" t="str">
        <f>Sprache!$E$181</f>
        <v>G/U/V</v>
      </c>
      <c r="DQ43" s="662" t="str">
        <f>Sprache!$E$182</f>
        <v>TD</v>
      </c>
      <c r="DR43" s="662" t="str">
        <f>Sprache!$E$183</f>
        <v>exakt</v>
      </c>
      <c r="DS43" s="662" t="str">
        <f>Sprache!$E$194</f>
        <v>gr. Anz.</v>
      </c>
      <c r="DT43" s="663" t="str">
        <f>Sprache!$E$184</f>
        <v>Teams</v>
      </c>
      <c r="DW43" s="668">
        <f>IFERROR(VLOOKUP(DV39,$B$39:$F$40,5,0),0)</f>
        <v>0</v>
      </c>
      <c r="DY43" s="659"/>
      <c r="DZ43" s="660"/>
      <c r="EA43" s="661"/>
      <c r="EB43" s="662" t="str">
        <f>Sprache!$E$189</f>
        <v>Finale</v>
      </c>
      <c r="EC43" s="662" t="str">
        <f>Sprache!$E$181</f>
        <v>G/U/V</v>
      </c>
      <c r="ED43" s="662" t="str">
        <f>Sprache!$E$182</f>
        <v>TD</v>
      </c>
      <c r="EE43" s="662" t="str">
        <f>Sprache!$E$183</f>
        <v>exakt</v>
      </c>
      <c r="EF43" s="662" t="str">
        <f>Sprache!$E$194</f>
        <v>gr. Anz.</v>
      </c>
      <c r="EG43" s="663" t="str">
        <f>Sprache!$E$184</f>
        <v>Teams</v>
      </c>
      <c r="EJ43" s="668">
        <f>IFERROR(VLOOKUP(EI39,$B$39:$F$40,5,0),0)</f>
        <v>0</v>
      </c>
      <c r="EL43" s="659"/>
      <c r="EM43" s="660"/>
      <c r="EN43" s="661"/>
      <c r="EO43" s="662" t="str">
        <f>Sprache!$E$189</f>
        <v>Finale</v>
      </c>
      <c r="EP43" s="662" t="str">
        <f>Sprache!$E$181</f>
        <v>G/U/V</v>
      </c>
      <c r="EQ43" s="662" t="str">
        <f>Sprache!$E$182</f>
        <v>TD</v>
      </c>
      <c r="ER43" s="662" t="str">
        <f>Sprache!$E$183</f>
        <v>exakt</v>
      </c>
      <c r="ES43" s="662" t="str">
        <f>Sprache!$E$194</f>
        <v>gr. Anz.</v>
      </c>
      <c r="ET43" s="663" t="str">
        <f>Sprache!$E$184</f>
        <v>Teams</v>
      </c>
      <c r="EW43" s="668">
        <f>IFERROR(VLOOKUP(EV39,$B$39:$F$40,5,0),0)</f>
        <v>0</v>
      </c>
      <c r="EY43" s="659"/>
      <c r="EZ43" s="660"/>
      <c r="FA43" s="661"/>
      <c r="FB43" s="662" t="str">
        <f>Sprache!$E$189</f>
        <v>Finale</v>
      </c>
      <c r="FC43" s="662" t="str">
        <f>Sprache!$E$181</f>
        <v>G/U/V</v>
      </c>
      <c r="FD43" s="662" t="str">
        <f>Sprache!$E$182</f>
        <v>TD</v>
      </c>
      <c r="FE43" s="662" t="str">
        <f>Sprache!$E$183</f>
        <v>exakt</v>
      </c>
      <c r="FF43" s="662" t="str">
        <f>Sprache!$E$194</f>
        <v>gr. Anz.</v>
      </c>
      <c r="FG43" s="663" t="str">
        <f>Sprache!$E$184</f>
        <v>Teams</v>
      </c>
      <c r="FJ43" s="668">
        <f>IFERROR(VLOOKUP(FI39,$B$39:$F$40,5,0),0)</f>
        <v>0</v>
      </c>
      <c r="FL43" s="659"/>
      <c r="FM43" s="660"/>
      <c r="FN43" s="661"/>
      <c r="FO43" s="662" t="str">
        <f>Sprache!$E$189</f>
        <v>Finale</v>
      </c>
      <c r="FP43" s="662" t="str">
        <f>Sprache!$E$181</f>
        <v>G/U/V</v>
      </c>
      <c r="FQ43" s="662" t="str">
        <f>Sprache!$E$182</f>
        <v>TD</v>
      </c>
      <c r="FR43" s="662" t="str">
        <f>Sprache!$E$183</f>
        <v>exakt</v>
      </c>
      <c r="FS43" s="662" t="str">
        <f>Sprache!$E$194</f>
        <v>gr. Anz.</v>
      </c>
      <c r="FT43" s="663" t="str">
        <f>Sprache!$E$184</f>
        <v>Teams</v>
      </c>
      <c r="FW43" s="668">
        <f>IFERROR(VLOOKUP(FV39,$B$39:$F$40,5,0),0)</f>
        <v>0</v>
      </c>
      <c r="FY43" s="659"/>
      <c r="FZ43" s="660"/>
      <c r="GA43" s="661"/>
      <c r="GB43" s="662" t="str">
        <f>Sprache!$E$189</f>
        <v>Finale</v>
      </c>
      <c r="GC43" s="662" t="str">
        <f>Sprache!$E$181</f>
        <v>G/U/V</v>
      </c>
      <c r="GD43" s="662" t="str">
        <f>Sprache!$E$182</f>
        <v>TD</v>
      </c>
      <c r="GE43" s="662" t="str">
        <f>Sprache!$E$183</f>
        <v>exakt</v>
      </c>
      <c r="GF43" s="662" t="str">
        <f>Sprache!$E$194</f>
        <v>gr. Anz.</v>
      </c>
      <c r="GG43" s="663" t="str">
        <f>Sprache!$E$184</f>
        <v>Teams</v>
      </c>
      <c r="GJ43" s="668">
        <f>IFERROR(VLOOKUP(GI39,$B$39:$F$40,5,0),0)</f>
        <v>0</v>
      </c>
      <c r="GL43" s="659"/>
      <c r="GM43" s="660"/>
      <c r="GN43" s="661"/>
      <c r="GO43" s="662" t="str">
        <f>Sprache!$E$189</f>
        <v>Finale</v>
      </c>
      <c r="GP43" s="662" t="str">
        <f>Sprache!$E$181</f>
        <v>G/U/V</v>
      </c>
      <c r="GQ43" s="662" t="str">
        <f>Sprache!$E$182</f>
        <v>TD</v>
      </c>
      <c r="GR43" s="662" t="str">
        <f>Sprache!$E$183</f>
        <v>exakt</v>
      </c>
      <c r="GS43" s="662" t="str">
        <f>Sprache!$E$194</f>
        <v>gr. Anz.</v>
      </c>
      <c r="GT43" s="663" t="str">
        <f>Sprache!$E$184</f>
        <v>Teams</v>
      </c>
      <c r="GW43" s="668">
        <f>IFERROR(VLOOKUP(GV39,$B$39:$F$40,5,0),0)</f>
        <v>0</v>
      </c>
      <c r="GY43" s="659"/>
      <c r="GZ43" s="660"/>
      <c r="HA43" s="661"/>
      <c r="HB43" s="662" t="str">
        <f>Sprache!$E$189</f>
        <v>Finale</v>
      </c>
      <c r="HC43" s="662" t="str">
        <f>Sprache!$E$181</f>
        <v>G/U/V</v>
      </c>
      <c r="HD43" s="662" t="str">
        <f>Sprache!$E$182</f>
        <v>TD</v>
      </c>
      <c r="HE43" s="662" t="str">
        <f>Sprache!$E$183</f>
        <v>exakt</v>
      </c>
      <c r="HF43" s="662" t="str">
        <f>Sprache!$E$194</f>
        <v>gr. Anz.</v>
      </c>
      <c r="HG43" s="663" t="str">
        <f>Sprache!$E$184</f>
        <v>Teams</v>
      </c>
      <c r="HJ43" s="668">
        <f>IFERROR(VLOOKUP(HI39,$B$39:$F$40,5,0),0)</f>
        <v>0</v>
      </c>
      <c r="HL43" s="659"/>
      <c r="HM43" s="660"/>
      <c r="HN43" s="661"/>
      <c r="HO43" s="662" t="str">
        <f>Sprache!$E$189</f>
        <v>Finale</v>
      </c>
      <c r="HP43" s="662" t="str">
        <f>Sprache!$E$181</f>
        <v>G/U/V</v>
      </c>
      <c r="HQ43" s="662" t="str">
        <f>Sprache!$E$182</f>
        <v>TD</v>
      </c>
      <c r="HR43" s="662" t="str">
        <f>Sprache!$E$183</f>
        <v>exakt</v>
      </c>
      <c r="HS43" s="662" t="str">
        <f>Sprache!$E$194</f>
        <v>gr. Anz.</v>
      </c>
      <c r="HT43" s="663" t="str">
        <f>Sprache!$E$184</f>
        <v>Teams</v>
      </c>
      <c r="HW43" s="668">
        <f>IFERROR(VLOOKUP(HV39,$B$39:$F$40,5,0),0)</f>
        <v>0</v>
      </c>
      <c r="HY43" s="659"/>
      <c r="HZ43" s="660"/>
      <c r="IA43" s="661"/>
      <c r="IB43" s="662" t="str">
        <f>Sprache!$E$189</f>
        <v>Finale</v>
      </c>
      <c r="IC43" s="662" t="str">
        <f>Sprache!$E$181</f>
        <v>G/U/V</v>
      </c>
      <c r="ID43" s="662" t="str">
        <f>Sprache!$E$182</f>
        <v>TD</v>
      </c>
      <c r="IE43" s="662" t="str">
        <f>Sprache!$E$183</f>
        <v>exakt</v>
      </c>
      <c r="IF43" s="662" t="str">
        <f>Sprache!$E$194</f>
        <v>gr. Anz.</v>
      </c>
      <c r="IG43" s="663" t="str">
        <f>Sprache!$E$184</f>
        <v>Teams</v>
      </c>
      <c r="IJ43" s="668">
        <f>IFERROR(VLOOKUP(II39,$B$39:$F$40,5,0),0)</f>
        <v>0</v>
      </c>
      <c r="IL43" s="659"/>
      <c r="IM43" s="660"/>
      <c r="IN43" s="661"/>
      <c r="IO43" s="662" t="str">
        <f>Sprache!$E$189</f>
        <v>Finale</v>
      </c>
      <c r="IP43" s="662" t="str">
        <f>Sprache!$E$181</f>
        <v>G/U/V</v>
      </c>
      <c r="IQ43" s="662" t="str">
        <f>Sprache!$E$182</f>
        <v>TD</v>
      </c>
      <c r="IR43" s="662" t="str">
        <f>Sprache!$E$183</f>
        <v>exakt</v>
      </c>
      <c r="IS43" s="662" t="str">
        <f>Sprache!$E$194</f>
        <v>gr. Anz.</v>
      </c>
      <c r="IT43" s="663" t="str">
        <f>Sprache!$E$184</f>
        <v>Teams</v>
      </c>
      <c r="IW43" s="668">
        <f>IFERROR(VLOOKUP(IV39,$B$39:$F$40,5,0),0)</f>
        <v>0</v>
      </c>
      <c r="IY43" s="659"/>
      <c r="IZ43" s="660"/>
      <c r="JA43" s="661"/>
      <c r="JB43" s="662" t="str">
        <f>Sprache!$E$189</f>
        <v>Finale</v>
      </c>
      <c r="JC43" s="662" t="str">
        <f>Sprache!$E$181</f>
        <v>G/U/V</v>
      </c>
      <c r="JD43" s="662" t="str">
        <f>Sprache!$E$182</f>
        <v>TD</v>
      </c>
      <c r="JE43" s="662" t="str">
        <f>Sprache!$E$183</f>
        <v>exakt</v>
      </c>
      <c r="JF43" s="662" t="str">
        <f>Sprache!$E$194</f>
        <v>gr. Anz.</v>
      </c>
      <c r="JG43" s="663" t="str">
        <f>Sprache!$E$184</f>
        <v>Teams</v>
      </c>
      <c r="JJ43" s="668">
        <f>IFERROR(VLOOKUP(JI39,$B$39:$F$40,5,0),0)</f>
        <v>0</v>
      </c>
      <c r="JL43" s="659"/>
      <c r="JM43" s="660"/>
      <c r="JN43" s="661"/>
      <c r="JO43" s="662" t="str">
        <f>Sprache!$E$189</f>
        <v>Finale</v>
      </c>
      <c r="JP43" s="662" t="str">
        <f>Sprache!$E$181</f>
        <v>G/U/V</v>
      </c>
      <c r="JQ43" s="662" t="str">
        <f>Sprache!$E$182</f>
        <v>TD</v>
      </c>
      <c r="JR43" s="662" t="str">
        <f>Sprache!$E$183</f>
        <v>exakt</v>
      </c>
      <c r="JS43" s="662" t="str">
        <f>Sprache!$E$194</f>
        <v>gr. Anz.</v>
      </c>
      <c r="JT43" s="663" t="str">
        <f>Sprache!$E$184</f>
        <v>Teams</v>
      </c>
      <c r="JW43" s="668">
        <f>IFERROR(VLOOKUP(JV39,$B$39:$F$40,5,0),0)</f>
        <v>0</v>
      </c>
      <c r="JY43" s="659"/>
      <c r="JZ43" s="660"/>
      <c r="KA43" s="661"/>
      <c r="KB43" s="662" t="str">
        <f>Sprache!$E$189</f>
        <v>Finale</v>
      </c>
      <c r="KC43" s="662" t="str">
        <f>Sprache!$E$181</f>
        <v>G/U/V</v>
      </c>
      <c r="KD43" s="662" t="str">
        <f>Sprache!$E$182</f>
        <v>TD</v>
      </c>
      <c r="KE43" s="662" t="str">
        <f>Sprache!$E$183</f>
        <v>exakt</v>
      </c>
      <c r="KF43" s="662" t="str">
        <f>Sprache!$E$194</f>
        <v>gr. Anz.</v>
      </c>
      <c r="KG43" s="663" t="str">
        <f>Sprache!$E$184</f>
        <v>Teams</v>
      </c>
      <c r="KJ43" s="668">
        <f>IFERROR(VLOOKUP(KI39,$B$39:$F$40,5,0),0)</f>
        <v>0</v>
      </c>
      <c r="KL43" s="659"/>
      <c r="KM43" s="660"/>
      <c r="KN43" s="661"/>
      <c r="KO43" s="662" t="str">
        <f>Sprache!$E$189</f>
        <v>Finale</v>
      </c>
      <c r="KP43" s="662" t="str">
        <f>Sprache!$E$181</f>
        <v>G/U/V</v>
      </c>
      <c r="KQ43" s="662" t="str">
        <f>Sprache!$E$182</f>
        <v>TD</v>
      </c>
      <c r="KR43" s="662" t="str">
        <f>Sprache!$E$183</f>
        <v>exakt</v>
      </c>
      <c r="KS43" s="662" t="str">
        <f>Sprache!$E$194</f>
        <v>gr. Anz.</v>
      </c>
      <c r="KT43" s="663" t="str">
        <f>Sprache!$E$184</f>
        <v>Teams</v>
      </c>
      <c r="KW43" s="668">
        <f>IFERROR(VLOOKUP(KV39,$B$39:$F$40,5,0),0)</f>
        <v>0</v>
      </c>
      <c r="KY43" s="659"/>
      <c r="KZ43" s="660"/>
      <c r="LA43" s="661"/>
      <c r="LB43" s="662" t="str">
        <f>Sprache!$E$189</f>
        <v>Finale</v>
      </c>
      <c r="LC43" s="662" t="str">
        <f>Sprache!$E$181</f>
        <v>G/U/V</v>
      </c>
      <c r="LD43" s="662" t="str">
        <f>Sprache!$E$182</f>
        <v>TD</v>
      </c>
      <c r="LE43" s="662" t="str">
        <f>Sprache!$E$183</f>
        <v>exakt</v>
      </c>
      <c r="LF43" s="662" t="str">
        <f>Sprache!$E$194</f>
        <v>gr. Anz.</v>
      </c>
      <c r="LG43" s="663" t="str">
        <f>Sprache!$E$184</f>
        <v>Teams</v>
      </c>
      <c r="LJ43" s="668">
        <f>IFERROR(VLOOKUP(LI39,$B$39:$F$40,5,0),0)</f>
        <v>0</v>
      </c>
      <c r="LL43" s="659"/>
      <c r="LM43" s="660"/>
      <c r="LN43" s="661"/>
      <c r="LO43" s="662" t="str">
        <f>Sprache!$E$189</f>
        <v>Finale</v>
      </c>
      <c r="LP43" s="662" t="str">
        <f>Sprache!$E$181</f>
        <v>G/U/V</v>
      </c>
      <c r="LQ43" s="662" t="str">
        <f>Sprache!$E$182</f>
        <v>TD</v>
      </c>
      <c r="LR43" s="662" t="str">
        <f>Sprache!$E$183</f>
        <v>exakt</v>
      </c>
      <c r="LS43" s="662" t="str">
        <f>Sprache!$E$194</f>
        <v>gr. Anz.</v>
      </c>
      <c r="LT43" s="663" t="str">
        <f>Sprache!$E$184</f>
        <v>Teams</v>
      </c>
      <c r="LW43" s="668">
        <f>IFERROR(VLOOKUP(LV39,$B$39:$F$40,5,0),0)</f>
        <v>0</v>
      </c>
      <c r="LY43" s="659"/>
      <c r="LZ43" s="660"/>
      <c r="MA43" s="661"/>
      <c r="MB43" s="662" t="str">
        <f>Sprache!$E$189</f>
        <v>Finale</v>
      </c>
      <c r="MC43" s="662" t="str">
        <f>Sprache!$E$181</f>
        <v>G/U/V</v>
      </c>
      <c r="MD43" s="662" t="str">
        <f>Sprache!$E$182</f>
        <v>TD</v>
      </c>
      <c r="ME43" s="662" t="str">
        <f>Sprache!$E$183</f>
        <v>exakt</v>
      </c>
      <c r="MF43" s="662" t="str">
        <f>Sprache!$E$194</f>
        <v>gr. Anz.</v>
      </c>
      <c r="MG43" s="663" t="str">
        <f>Sprache!$E$184</f>
        <v>Teams</v>
      </c>
    </row>
    <row r="44" spans="2:345" x14ac:dyDescent="0.25">
      <c r="J44" s="668">
        <f>IFERROR(VLOOKUP(I40,$B$39:$F$40,5,0),0)</f>
        <v>0</v>
      </c>
      <c r="L44" s="757" t="str">
        <f>Sprache!$E$215</f>
        <v>Anzahl:</v>
      </c>
      <c r="M44" s="758"/>
      <c r="N44" s="759"/>
      <c r="O44" s="606">
        <f>SUM(O42:O42)</f>
        <v>0</v>
      </c>
      <c r="P44" s="606">
        <f>SUM(P6:P40)</f>
        <v>0</v>
      </c>
      <c r="Q44" s="606">
        <f>SUM(Q6:Q42)</f>
        <v>0</v>
      </c>
      <c r="R44" s="606">
        <f>SUM(R6:R42)</f>
        <v>0</v>
      </c>
      <c r="S44" s="606">
        <f>SUM(S6:S42)</f>
        <v>0</v>
      </c>
      <c r="T44" s="607">
        <f>SUM(T39:T42)</f>
        <v>0</v>
      </c>
      <c r="W44" s="668">
        <f>IFERROR(VLOOKUP(V40,$B$39:$F$40,5,0),0)</f>
        <v>0</v>
      </c>
      <c r="Y44" s="757" t="str">
        <f>Sprache!$E$215</f>
        <v>Anzahl:</v>
      </c>
      <c r="Z44" s="758"/>
      <c r="AA44" s="759"/>
      <c r="AB44" s="606">
        <f>SUM(AB42:AB42)</f>
        <v>0</v>
      </c>
      <c r="AC44" s="606">
        <f>SUM(AC6:AC40)</f>
        <v>0</v>
      </c>
      <c r="AD44" s="606">
        <f>SUM(AD6:AD42)</f>
        <v>0</v>
      </c>
      <c r="AE44" s="606">
        <f>SUM(AE6:AE42)</f>
        <v>0</v>
      </c>
      <c r="AF44" s="606">
        <f>SUM(AF6:AF42)</f>
        <v>0</v>
      </c>
      <c r="AG44" s="607">
        <f>SUM(AG39:AG42)</f>
        <v>0</v>
      </c>
      <c r="AJ44" s="668">
        <f>IFERROR(VLOOKUP(AI40,$B$39:$F$40,5,0),0)</f>
        <v>0</v>
      </c>
      <c r="AL44" s="757" t="str">
        <f>Sprache!$E$215</f>
        <v>Anzahl:</v>
      </c>
      <c r="AM44" s="758"/>
      <c r="AN44" s="759"/>
      <c r="AO44" s="606">
        <f>SUM(AO42:AO42)</f>
        <v>0</v>
      </c>
      <c r="AP44" s="606">
        <f>SUM(AP6:AP40)</f>
        <v>0</v>
      </c>
      <c r="AQ44" s="606">
        <f>SUM(AQ6:AQ42)</f>
        <v>0</v>
      </c>
      <c r="AR44" s="606">
        <f>SUM(AR6:AR42)</f>
        <v>0</v>
      </c>
      <c r="AS44" s="606">
        <f>SUM(AS6:AS42)</f>
        <v>0</v>
      </c>
      <c r="AT44" s="607">
        <f>SUM(AT39:AT42)</f>
        <v>0</v>
      </c>
      <c r="AW44" s="668">
        <f>IFERROR(VLOOKUP(AV40,$B$39:$F$40,5,0),0)</f>
        <v>0</v>
      </c>
      <c r="AY44" s="757" t="str">
        <f>Sprache!$E$215</f>
        <v>Anzahl:</v>
      </c>
      <c r="AZ44" s="758"/>
      <c r="BA44" s="759"/>
      <c r="BB44" s="606">
        <f>SUM(BB42:BB42)</f>
        <v>0</v>
      </c>
      <c r="BC44" s="606">
        <f>SUM(BC6:BC40)</f>
        <v>0</v>
      </c>
      <c r="BD44" s="606">
        <f>SUM(BD6:BD42)</f>
        <v>0</v>
      </c>
      <c r="BE44" s="606">
        <f>SUM(BE6:BE42)</f>
        <v>0</v>
      </c>
      <c r="BF44" s="606">
        <f>SUM(BF6:BF42)</f>
        <v>0</v>
      </c>
      <c r="BG44" s="607">
        <f>SUM(BG39:BG42)</f>
        <v>0</v>
      </c>
      <c r="BJ44" s="668">
        <f>IFERROR(VLOOKUP(BI40,$B$39:$F$40,5,0),0)</f>
        <v>0</v>
      </c>
      <c r="BL44" s="757" t="str">
        <f>Sprache!$E$215</f>
        <v>Anzahl:</v>
      </c>
      <c r="BM44" s="758"/>
      <c r="BN44" s="759"/>
      <c r="BO44" s="606">
        <f>SUM(BO42:BO42)</f>
        <v>0</v>
      </c>
      <c r="BP44" s="606">
        <f>SUM(BP6:BP40)</f>
        <v>0</v>
      </c>
      <c r="BQ44" s="606">
        <f>SUM(BQ6:BQ42)</f>
        <v>0</v>
      </c>
      <c r="BR44" s="606">
        <f>SUM(BR6:BR42)</f>
        <v>0</v>
      </c>
      <c r="BS44" s="606">
        <f>SUM(BS6:BS42)</f>
        <v>0</v>
      </c>
      <c r="BT44" s="607">
        <f>SUM(BT39:BT42)</f>
        <v>0</v>
      </c>
      <c r="BW44" s="668">
        <f>IFERROR(VLOOKUP(BV40,$B$39:$F$40,5,0),0)</f>
        <v>0</v>
      </c>
      <c r="BY44" s="757" t="str">
        <f>Sprache!$E$215</f>
        <v>Anzahl:</v>
      </c>
      <c r="BZ44" s="758"/>
      <c r="CA44" s="759"/>
      <c r="CB44" s="606">
        <f>SUM(CB42:CB42)</f>
        <v>0</v>
      </c>
      <c r="CC44" s="606">
        <f>SUM(CC6:CC40)</f>
        <v>0</v>
      </c>
      <c r="CD44" s="606">
        <f>SUM(CD6:CD42)</f>
        <v>0</v>
      </c>
      <c r="CE44" s="606">
        <f>SUM(CE6:CE42)</f>
        <v>0</v>
      </c>
      <c r="CF44" s="606">
        <f>SUM(CF6:CF42)</f>
        <v>0</v>
      </c>
      <c r="CG44" s="607">
        <f>SUM(CG39:CG42)</f>
        <v>0</v>
      </c>
      <c r="CJ44" s="668">
        <f>IFERROR(VLOOKUP(CI40,$B$39:$F$40,5,0),0)</f>
        <v>0</v>
      </c>
      <c r="CL44" s="757" t="str">
        <f>Sprache!$E$215</f>
        <v>Anzahl:</v>
      </c>
      <c r="CM44" s="758"/>
      <c r="CN44" s="759"/>
      <c r="CO44" s="606">
        <f>SUM(CO42:CO42)</f>
        <v>0</v>
      </c>
      <c r="CP44" s="606">
        <f>SUM(CP6:CP40)</f>
        <v>0</v>
      </c>
      <c r="CQ44" s="606">
        <f>SUM(CQ6:CQ42)</f>
        <v>0</v>
      </c>
      <c r="CR44" s="606">
        <f>SUM(CR6:CR42)</f>
        <v>0</v>
      </c>
      <c r="CS44" s="606">
        <f>SUM(CS6:CS42)</f>
        <v>0</v>
      </c>
      <c r="CT44" s="607">
        <f>SUM(CT39:CT42)</f>
        <v>0</v>
      </c>
      <c r="CW44" s="668">
        <f>IFERROR(VLOOKUP(CV40,$B$39:$F$40,5,0),0)</f>
        <v>0</v>
      </c>
      <c r="CY44" s="757" t="str">
        <f>Sprache!$E$215</f>
        <v>Anzahl:</v>
      </c>
      <c r="CZ44" s="758"/>
      <c r="DA44" s="759"/>
      <c r="DB44" s="606">
        <f>SUM(DB42:DB42)</f>
        <v>0</v>
      </c>
      <c r="DC44" s="606">
        <f>SUM(DC6:DC40)</f>
        <v>0</v>
      </c>
      <c r="DD44" s="606">
        <f>SUM(DD6:DD42)</f>
        <v>0</v>
      </c>
      <c r="DE44" s="606">
        <f>SUM(DE6:DE42)</f>
        <v>0</v>
      </c>
      <c r="DF44" s="606">
        <f>SUM(DF6:DF42)</f>
        <v>0</v>
      </c>
      <c r="DG44" s="607">
        <f>SUM(DG39:DG42)</f>
        <v>0</v>
      </c>
      <c r="DJ44" s="668">
        <f>IFERROR(VLOOKUP(DI40,$B$39:$F$40,5,0),0)</f>
        <v>0</v>
      </c>
      <c r="DL44" s="757" t="str">
        <f>Sprache!$E$215</f>
        <v>Anzahl:</v>
      </c>
      <c r="DM44" s="758"/>
      <c r="DN44" s="759"/>
      <c r="DO44" s="606">
        <f>SUM(DO42:DO42)</f>
        <v>0</v>
      </c>
      <c r="DP44" s="606">
        <f>SUM(DP6:DP40)</f>
        <v>0</v>
      </c>
      <c r="DQ44" s="606">
        <f>SUM(DQ6:DQ42)</f>
        <v>0</v>
      </c>
      <c r="DR44" s="606">
        <f>SUM(DR6:DR42)</f>
        <v>0</v>
      </c>
      <c r="DS44" s="606">
        <f>SUM(DS6:DS42)</f>
        <v>0</v>
      </c>
      <c r="DT44" s="607">
        <f>SUM(DT39:DT42)</f>
        <v>0</v>
      </c>
      <c r="DW44" s="668">
        <f>IFERROR(VLOOKUP(DV40,$B$39:$F$40,5,0),0)</f>
        <v>0</v>
      </c>
      <c r="DY44" s="757" t="str">
        <f>Sprache!$E$215</f>
        <v>Anzahl:</v>
      </c>
      <c r="DZ44" s="758"/>
      <c r="EA44" s="759"/>
      <c r="EB44" s="606">
        <f>SUM(EB42:EB42)</f>
        <v>0</v>
      </c>
      <c r="EC44" s="606">
        <f>SUM(EC6:EC40)</f>
        <v>0</v>
      </c>
      <c r="ED44" s="606">
        <f>SUM(ED6:ED42)</f>
        <v>0</v>
      </c>
      <c r="EE44" s="606">
        <f>SUM(EE6:EE42)</f>
        <v>0</v>
      </c>
      <c r="EF44" s="606">
        <f>SUM(EF6:EF42)</f>
        <v>0</v>
      </c>
      <c r="EG44" s="607">
        <f>SUM(EG39:EG42)</f>
        <v>0</v>
      </c>
      <c r="EJ44" s="668">
        <f>IFERROR(VLOOKUP(EI40,$B$39:$F$40,5,0),0)</f>
        <v>0</v>
      </c>
      <c r="EL44" s="757" t="str">
        <f>Sprache!$E$215</f>
        <v>Anzahl:</v>
      </c>
      <c r="EM44" s="758"/>
      <c r="EN44" s="759"/>
      <c r="EO44" s="606">
        <f>SUM(EO42:EO42)</f>
        <v>0</v>
      </c>
      <c r="EP44" s="606">
        <f>SUM(EP6:EP40)</f>
        <v>0</v>
      </c>
      <c r="EQ44" s="606">
        <f>SUM(EQ6:EQ42)</f>
        <v>0</v>
      </c>
      <c r="ER44" s="606">
        <f>SUM(ER6:ER42)</f>
        <v>0</v>
      </c>
      <c r="ES44" s="606">
        <f>SUM(ES6:ES42)</f>
        <v>0</v>
      </c>
      <c r="ET44" s="607">
        <f>SUM(ET39:ET42)</f>
        <v>0</v>
      </c>
      <c r="EW44" s="668">
        <f>IFERROR(VLOOKUP(EV40,$B$39:$F$40,5,0),0)</f>
        <v>0</v>
      </c>
      <c r="EY44" s="757" t="str">
        <f>Sprache!$E$215</f>
        <v>Anzahl:</v>
      </c>
      <c r="EZ44" s="758"/>
      <c r="FA44" s="759"/>
      <c r="FB44" s="606">
        <f>SUM(FB42:FB42)</f>
        <v>0</v>
      </c>
      <c r="FC44" s="606">
        <f>SUM(FC6:FC40)</f>
        <v>0</v>
      </c>
      <c r="FD44" s="606">
        <f>SUM(FD6:FD42)</f>
        <v>0</v>
      </c>
      <c r="FE44" s="606">
        <f>SUM(FE6:FE42)</f>
        <v>0</v>
      </c>
      <c r="FF44" s="606">
        <f>SUM(FF6:FF42)</f>
        <v>0</v>
      </c>
      <c r="FG44" s="607">
        <f>SUM(FG39:FG42)</f>
        <v>0</v>
      </c>
      <c r="FJ44" s="668">
        <f>IFERROR(VLOOKUP(FI40,$B$39:$F$40,5,0),0)</f>
        <v>0</v>
      </c>
      <c r="FL44" s="757" t="str">
        <f>Sprache!$E$215</f>
        <v>Anzahl:</v>
      </c>
      <c r="FM44" s="758"/>
      <c r="FN44" s="759"/>
      <c r="FO44" s="606">
        <f>SUM(FO42:FO42)</f>
        <v>0</v>
      </c>
      <c r="FP44" s="606">
        <f>SUM(FP6:FP40)</f>
        <v>0</v>
      </c>
      <c r="FQ44" s="606">
        <f>SUM(FQ6:FQ42)</f>
        <v>0</v>
      </c>
      <c r="FR44" s="606">
        <f>SUM(FR6:FR42)</f>
        <v>0</v>
      </c>
      <c r="FS44" s="606">
        <f>SUM(FS6:FS42)</f>
        <v>0</v>
      </c>
      <c r="FT44" s="607">
        <f>SUM(FT39:FT42)</f>
        <v>0</v>
      </c>
      <c r="FW44" s="668">
        <f>IFERROR(VLOOKUP(FV40,$B$39:$F$40,5,0),0)</f>
        <v>0</v>
      </c>
      <c r="FY44" s="757" t="str">
        <f>Sprache!$E$215</f>
        <v>Anzahl:</v>
      </c>
      <c r="FZ44" s="758"/>
      <c r="GA44" s="759"/>
      <c r="GB44" s="606">
        <f>SUM(GB42:GB42)</f>
        <v>0</v>
      </c>
      <c r="GC44" s="606">
        <f>SUM(GC6:GC40)</f>
        <v>0</v>
      </c>
      <c r="GD44" s="606">
        <f>SUM(GD6:GD42)</f>
        <v>0</v>
      </c>
      <c r="GE44" s="606">
        <f>SUM(GE6:GE42)</f>
        <v>0</v>
      </c>
      <c r="GF44" s="606">
        <f>SUM(GF6:GF42)</f>
        <v>0</v>
      </c>
      <c r="GG44" s="607">
        <f>SUM(GG39:GG42)</f>
        <v>0</v>
      </c>
      <c r="GJ44" s="668">
        <f>IFERROR(VLOOKUP(GI40,$B$39:$F$40,5,0),0)</f>
        <v>0</v>
      </c>
      <c r="GL44" s="757" t="str">
        <f>Sprache!$E$215</f>
        <v>Anzahl:</v>
      </c>
      <c r="GM44" s="758"/>
      <c r="GN44" s="759"/>
      <c r="GO44" s="606">
        <f>SUM(GO42:GO42)</f>
        <v>0</v>
      </c>
      <c r="GP44" s="606">
        <f>SUM(GP6:GP40)</f>
        <v>0</v>
      </c>
      <c r="GQ44" s="606">
        <f>SUM(GQ6:GQ42)</f>
        <v>0</v>
      </c>
      <c r="GR44" s="606">
        <f>SUM(GR6:GR42)</f>
        <v>0</v>
      </c>
      <c r="GS44" s="606">
        <f>SUM(GS6:GS42)</f>
        <v>0</v>
      </c>
      <c r="GT44" s="607">
        <f>SUM(GT39:GT42)</f>
        <v>0</v>
      </c>
      <c r="GW44" s="668">
        <f>IFERROR(VLOOKUP(GV40,$B$39:$F$40,5,0),0)</f>
        <v>0</v>
      </c>
      <c r="GY44" s="757" t="str">
        <f>Sprache!$E$215</f>
        <v>Anzahl:</v>
      </c>
      <c r="GZ44" s="758"/>
      <c r="HA44" s="759"/>
      <c r="HB44" s="606">
        <f>SUM(HB42:HB42)</f>
        <v>0</v>
      </c>
      <c r="HC44" s="606">
        <f>SUM(HC6:HC40)</f>
        <v>0</v>
      </c>
      <c r="HD44" s="606">
        <f>SUM(HD6:HD42)</f>
        <v>0</v>
      </c>
      <c r="HE44" s="606">
        <f>SUM(HE6:HE42)</f>
        <v>0</v>
      </c>
      <c r="HF44" s="606">
        <f>SUM(HF6:HF42)</f>
        <v>0</v>
      </c>
      <c r="HG44" s="607">
        <f>SUM(HG39:HG42)</f>
        <v>0</v>
      </c>
      <c r="HJ44" s="668">
        <f>IFERROR(VLOOKUP(HI40,$B$39:$F$40,5,0),0)</f>
        <v>0</v>
      </c>
      <c r="HL44" s="757" t="str">
        <f>Sprache!$E$215</f>
        <v>Anzahl:</v>
      </c>
      <c r="HM44" s="758"/>
      <c r="HN44" s="759"/>
      <c r="HO44" s="606">
        <f>SUM(HO42:HO42)</f>
        <v>0</v>
      </c>
      <c r="HP44" s="606">
        <f>SUM(HP6:HP40)</f>
        <v>0</v>
      </c>
      <c r="HQ44" s="606">
        <f>SUM(HQ6:HQ42)</f>
        <v>0</v>
      </c>
      <c r="HR44" s="606">
        <f>SUM(HR6:HR42)</f>
        <v>0</v>
      </c>
      <c r="HS44" s="606">
        <f>SUM(HS6:HS42)</f>
        <v>0</v>
      </c>
      <c r="HT44" s="607">
        <f>SUM(HT39:HT42)</f>
        <v>0</v>
      </c>
      <c r="HW44" s="668">
        <f>IFERROR(VLOOKUP(HV40,$B$39:$F$40,5,0),0)</f>
        <v>0</v>
      </c>
      <c r="HY44" s="757" t="str">
        <f>Sprache!$E$215</f>
        <v>Anzahl:</v>
      </c>
      <c r="HZ44" s="758"/>
      <c r="IA44" s="759"/>
      <c r="IB44" s="606">
        <f>SUM(IB42:IB42)</f>
        <v>0</v>
      </c>
      <c r="IC44" s="606">
        <f>SUM(IC6:IC40)</f>
        <v>0</v>
      </c>
      <c r="ID44" s="606">
        <f>SUM(ID6:ID42)</f>
        <v>0</v>
      </c>
      <c r="IE44" s="606">
        <f>SUM(IE6:IE42)</f>
        <v>0</v>
      </c>
      <c r="IF44" s="606">
        <f>SUM(IF6:IF42)</f>
        <v>0</v>
      </c>
      <c r="IG44" s="607">
        <f>SUM(IG39:IG42)</f>
        <v>0</v>
      </c>
      <c r="IJ44" s="668">
        <f>IFERROR(VLOOKUP(II40,$B$39:$F$40,5,0),0)</f>
        <v>0</v>
      </c>
      <c r="IL44" s="757" t="str">
        <f>Sprache!$E$215</f>
        <v>Anzahl:</v>
      </c>
      <c r="IM44" s="758"/>
      <c r="IN44" s="759"/>
      <c r="IO44" s="606">
        <f>SUM(IO42:IO42)</f>
        <v>0</v>
      </c>
      <c r="IP44" s="606">
        <f>SUM(IP6:IP40)</f>
        <v>0</v>
      </c>
      <c r="IQ44" s="606">
        <f>SUM(IQ6:IQ42)</f>
        <v>0</v>
      </c>
      <c r="IR44" s="606">
        <f>SUM(IR6:IR42)</f>
        <v>0</v>
      </c>
      <c r="IS44" s="606">
        <f>SUM(IS6:IS42)</f>
        <v>0</v>
      </c>
      <c r="IT44" s="607">
        <f>SUM(IT39:IT42)</f>
        <v>0</v>
      </c>
      <c r="IW44" s="668">
        <f>IFERROR(VLOOKUP(IV40,$B$39:$F$40,5,0),0)</f>
        <v>0</v>
      </c>
      <c r="IY44" s="757" t="str">
        <f>Sprache!$E$215</f>
        <v>Anzahl:</v>
      </c>
      <c r="IZ44" s="758"/>
      <c r="JA44" s="759"/>
      <c r="JB44" s="606">
        <f>SUM(JB42:JB42)</f>
        <v>0</v>
      </c>
      <c r="JC44" s="606">
        <f>SUM(JC6:JC40)</f>
        <v>0</v>
      </c>
      <c r="JD44" s="606">
        <f>SUM(JD6:JD42)</f>
        <v>0</v>
      </c>
      <c r="JE44" s="606">
        <f>SUM(JE6:JE42)</f>
        <v>0</v>
      </c>
      <c r="JF44" s="606">
        <f>SUM(JF6:JF42)</f>
        <v>0</v>
      </c>
      <c r="JG44" s="607">
        <f>SUM(JG39:JG42)</f>
        <v>0</v>
      </c>
      <c r="JJ44" s="668">
        <f>IFERROR(VLOOKUP(JI40,$B$39:$F$40,5,0),0)</f>
        <v>0</v>
      </c>
      <c r="JL44" s="757" t="str">
        <f>Sprache!$E$215</f>
        <v>Anzahl:</v>
      </c>
      <c r="JM44" s="758"/>
      <c r="JN44" s="759"/>
      <c r="JO44" s="606">
        <f>SUM(JO42:JO42)</f>
        <v>0</v>
      </c>
      <c r="JP44" s="606">
        <f>SUM(JP6:JP40)</f>
        <v>0</v>
      </c>
      <c r="JQ44" s="606">
        <f>SUM(JQ6:JQ42)</f>
        <v>0</v>
      </c>
      <c r="JR44" s="606">
        <f>SUM(JR6:JR42)</f>
        <v>0</v>
      </c>
      <c r="JS44" s="606">
        <f>SUM(JS6:JS42)</f>
        <v>0</v>
      </c>
      <c r="JT44" s="607">
        <f>SUM(JT39:JT42)</f>
        <v>0</v>
      </c>
      <c r="JW44" s="668">
        <f>IFERROR(VLOOKUP(JV40,$B$39:$F$40,5,0),0)</f>
        <v>0</v>
      </c>
      <c r="JY44" s="757" t="str">
        <f>Sprache!$E$215</f>
        <v>Anzahl:</v>
      </c>
      <c r="JZ44" s="758"/>
      <c r="KA44" s="759"/>
      <c r="KB44" s="606">
        <f>SUM(KB42:KB42)</f>
        <v>0</v>
      </c>
      <c r="KC44" s="606">
        <f>SUM(KC6:KC40)</f>
        <v>0</v>
      </c>
      <c r="KD44" s="606">
        <f>SUM(KD6:KD42)</f>
        <v>0</v>
      </c>
      <c r="KE44" s="606">
        <f>SUM(KE6:KE42)</f>
        <v>0</v>
      </c>
      <c r="KF44" s="606">
        <f>SUM(KF6:KF42)</f>
        <v>0</v>
      </c>
      <c r="KG44" s="607">
        <f>SUM(KG39:KG42)</f>
        <v>0</v>
      </c>
      <c r="KJ44" s="668">
        <f>IFERROR(VLOOKUP(KI40,$B$39:$F$40,5,0),0)</f>
        <v>0</v>
      </c>
      <c r="KL44" s="757" t="str">
        <f>Sprache!$E$215</f>
        <v>Anzahl:</v>
      </c>
      <c r="KM44" s="758"/>
      <c r="KN44" s="759"/>
      <c r="KO44" s="606">
        <f>SUM(KO42:KO42)</f>
        <v>0</v>
      </c>
      <c r="KP44" s="606">
        <f>SUM(KP6:KP40)</f>
        <v>0</v>
      </c>
      <c r="KQ44" s="606">
        <f>SUM(KQ6:KQ42)</f>
        <v>0</v>
      </c>
      <c r="KR44" s="606">
        <f>SUM(KR6:KR42)</f>
        <v>0</v>
      </c>
      <c r="KS44" s="606">
        <f>SUM(KS6:KS42)</f>
        <v>0</v>
      </c>
      <c r="KT44" s="607">
        <f>SUM(KT39:KT42)</f>
        <v>0</v>
      </c>
      <c r="KW44" s="668">
        <f>IFERROR(VLOOKUP(KV40,$B$39:$F$40,5,0),0)</f>
        <v>0</v>
      </c>
      <c r="KY44" s="757" t="str">
        <f>Sprache!$E$215</f>
        <v>Anzahl:</v>
      </c>
      <c r="KZ44" s="758"/>
      <c r="LA44" s="759"/>
      <c r="LB44" s="606">
        <f>SUM(LB42:LB42)</f>
        <v>0</v>
      </c>
      <c r="LC44" s="606">
        <f>SUM(LC6:LC40)</f>
        <v>0</v>
      </c>
      <c r="LD44" s="606">
        <f>SUM(LD6:LD42)</f>
        <v>0</v>
      </c>
      <c r="LE44" s="606">
        <f>SUM(LE6:LE42)</f>
        <v>0</v>
      </c>
      <c r="LF44" s="606">
        <f>SUM(LF6:LF42)</f>
        <v>0</v>
      </c>
      <c r="LG44" s="607">
        <f>SUM(LG39:LG42)</f>
        <v>0</v>
      </c>
      <c r="LJ44" s="668">
        <f>IFERROR(VLOOKUP(LI40,$B$39:$F$40,5,0),0)</f>
        <v>0</v>
      </c>
      <c r="LL44" s="757" t="str">
        <f>Sprache!$E$215</f>
        <v>Anzahl:</v>
      </c>
      <c r="LM44" s="758"/>
      <c r="LN44" s="759"/>
      <c r="LO44" s="606">
        <f>SUM(LO42:LO42)</f>
        <v>0</v>
      </c>
      <c r="LP44" s="606">
        <f>SUM(LP6:LP40)</f>
        <v>0</v>
      </c>
      <c r="LQ44" s="606">
        <f>SUM(LQ6:LQ42)</f>
        <v>0</v>
      </c>
      <c r="LR44" s="606">
        <f>SUM(LR6:LR42)</f>
        <v>0</v>
      </c>
      <c r="LS44" s="606">
        <f>SUM(LS6:LS42)</f>
        <v>0</v>
      </c>
      <c r="LT44" s="607">
        <f>SUM(LT39:LT42)</f>
        <v>0</v>
      </c>
      <c r="LW44" s="668">
        <f>IFERROR(VLOOKUP(LV40,$B$39:$F$40,5,0),0)</f>
        <v>0</v>
      </c>
      <c r="LY44" s="757" t="str">
        <f>Sprache!$E$215</f>
        <v>Anzahl:</v>
      </c>
      <c r="LZ44" s="758"/>
      <c r="MA44" s="759"/>
      <c r="MB44" s="606">
        <f>SUM(MB42:MB42)</f>
        <v>0</v>
      </c>
      <c r="MC44" s="606">
        <f>SUM(MC6:MC40)</f>
        <v>0</v>
      </c>
      <c r="MD44" s="606">
        <f>SUM(MD6:MD42)</f>
        <v>0</v>
      </c>
      <c r="ME44" s="606">
        <f>SUM(ME6:ME42)</f>
        <v>0</v>
      </c>
      <c r="MF44" s="606">
        <f>SUM(MF6:MF42)</f>
        <v>0</v>
      </c>
      <c r="MG44" s="607">
        <f>SUM(MG39:MG42)</f>
        <v>0</v>
      </c>
    </row>
    <row r="45" spans="2:345" ht="15.75" thickBot="1" x14ac:dyDescent="0.3">
      <c r="J45" s="668">
        <f>IFERROR(VLOOKUP(I39,$D$39:$G$40,4,0),0)</f>
        <v>0</v>
      </c>
      <c r="L45" s="760" t="str">
        <f>Sprache!$E$178</f>
        <v>Punkte:</v>
      </c>
      <c r="M45" s="761"/>
      <c r="N45" s="762"/>
      <c r="O45" s="638">
        <f>O44*PrSettings!$F$9</f>
        <v>0</v>
      </c>
      <c r="P45" s="638">
        <f>P44*PrSettings!$F$4</f>
        <v>0</v>
      </c>
      <c r="Q45" s="638">
        <f>Q44*PrSettings!$F$5</f>
        <v>0</v>
      </c>
      <c r="R45" s="638">
        <f>R44*PrSettings!$F$6</f>
        <v>0</v>
      </c>
      <c r="S45" s="638">
        <f>S44*PrSettings!$F$7</f>
        <v>0</v>
      </c>
      <c r="T45" s="639">
        <f>T44*PrSettings!$F$8</f>
        <v>0</v>
      </c>
      <c r="W45" s="668">
        <f>IFERROR(VLOOKUP(V39,$D$39:$G$40,4,0),0)</f>
        <v>0</v>
      </c>
      <c r="Y45" s="760" t="str">
        <f>Sprache!$E$178</f>
        <v>Punkte:</v>
      </c>
      <c r="Z45" s="761"/>
      <c r="AA45" s="762"/>
      <c r="AB45" s="638">
        <f>AB44*PrSettings!$F$9</f>
        <v>0</v>
      </c>
      <c r="AC45" s="638">
        <f>AC44*PrSettings!$F$4</f>
        <v>0</v>
      </c>
      <c r="AD45" s="638">
        <f>AD44*PrSettings!$F$5</f>
        <v>0</v>
      </c>
      <c r="AE45" s="638">
        <f>AE44*PrSettings!$F$6</f>
        <v>0</v>
      </c>
      <c r="AF45" s="638">
        <f>AF44*PrSettings!$F$7</f>
        <v>0</v>
      </c>
      <c r="AG45" s="639">
        <f>AG44*PrSettings!$F$8</f>
        <v>0</v>
      </c>
      <c r="AJ45" s="668">
        <f>IFERROR(VLOOKUP(AI39,$D$39:$G$40,4,0),0)</f>
        <v>0</v>
      </c>
      <c r="AL45" s="760" t="str">
        <f>Sprache!$E$178</f>
        <v>Punkte:</v>
      </c>
      <c r="AM45" s="761"/>
      <c r="AN45" s="762"/>
      <c r="AO45" s="638">
        <f>AO44*PrSettings!$F$9</f>
        <v>0</v>
      </c>
      <c r="AP45" s="638">
        <f>AP44*PrSettings!$F$4</f>
        <v>0</v>
      </c>
      <c r="AQ45" s="638">
        <f>AQ44*PrSettings!$F$5</f>
        <v>0</v>
      </c>
      <c r="AR45" s="638">
        <f>AR44*PrSettings!$F$6</f>
        <v>0</v>
      </c>
      <c r="AS45" s="638">
        <f>AS44*PrSettings!$F$7</f>
        <v>0</v>
      </c>
      <c r="AT45" s="639">
        <f>AT44*PrSettings!$F$8</f>
        <v>0</v>
      </c>
      <c r="AW45" s="668">
        <f>IFERROR(VLOOKUP(AV39,$D$39:$G$40,4,0),0)</f>
        <v>0</v>
      </c>
      <c r="AY45" s="760" t="str">
        <f>Sprache!$E$178</f>
        <v>Punkte:</v>
      </c>
      <c r="AZ45" s="761"/>
      <c r="BA45" s="762"/>
      <c r="BB45" s="638">
        <f>BB44*PrSettings!$F$9</f>
        <v>0</v>
      </c>
      <c r="BC45" s="638">
        <f>BC44*PrSettings!$F$4</f>
        <v>0</v>
      </c>
      <c r="BD45" s="638">
        <f>BD44*PrSettings!$F$5</f>
        <v>0</v>
      </c>
      <c r="BE45" s="638">
        <f>BE44*PrSettings!$F$6</f>
        <v>0</v>
      </c>
      <c r="BF45" s="638">
        <f>BF44*PrSettings!$F$7</f>
        <v>0</v>
      </c>
      <c r="BG45" s="639">
        <f>BG44*PrSettings!$F$8</f>
        <v>0</v>
      </c>
      <c r="BJ45" s="668">
        <f>IFERROR(VLOOKUP(BI39,$D$39:$G$40,4,0),0)</f>
        <v>0</v>
      </c>
      <c r="BL45" s="760" t="str">
        <f>Sprache!$E$178</f>
        <v>Punkte:</v>
      </c>
      <c r="BM45" s="761"/>
      <c r="BN45" s="762"/>
      <c r="BO45" s="638">
        <f>BO44*PrSettings!$F$9</f>
        <v>0</v>
      </c>
      <c r="BP45" s="638">
        <f>BP44*PrSettings!$F$4</f>
        <v>0</v>
      </c>
      <c r="BQ45" s="638">
        <f>BQ44*PrSettings!$F$5</f>
        <v>0</v>
      </c>
      <c r="BR45" s="638">
        <f>BR44*PrSettings!$F$6</f>
        <v>0</v>
      </c>
      <c r="BS45" s="638">
        <f>BS44*PrSettings!$F$7</f>
        <v>0</v>
      </c>
      <c r="BT45" s="639">
        <f>BT44*PrSettings!$F$8</f>
        <v>0</v>
      </c>
      <c r="BW45" s="668">
        <f>IFERROR(VLOOKUP(BV39,$D$39:$G$40,4,0),0)</f>
        <v>0</v>
      </c>
      <c r="BY45" s="760" t="str">
        <f>Sprache!$E$178</f>
        <v>Punkte:</v>
      </c>
      <c r="BZ45" s="761"/>
      <c r="CA45" s="762"/>
      <c r="CB45" s="638">
        <f>CB44*PrSettings!$F$9</f>
        <v>0</v>
      </c>
      <c r="CC45" s="638">
        <f>CC44*PrSettings!$F$4</f>
        <v>0</v>
      </c>
      <c r="CD45" s="638">
        <f>CD44*PrSettings!$F$5</f>
        <v>0</v>
      </c>
      <c r="CE45" s="638">
        <f>CE44*PrSettings!$F$6</f>
        <v>0</v>
      </c>
      <c r="CF45" s="638">
        <f>CF44*PrSettings!$F$7</f>
        <v>0</v>
      </c>
      <c r="CG45" s="639">
        <f>CG44*PrSettings!$F$8</f>
        <v>0</v>
      </c>
      <c r="CJ45" s="668">
        <f>IFERROR(VLOOKUP(CI39,$D$39:$G$40,4,0),0)</f>
        <v>0</v>
      </c>
      <c r="CL45" s="760" t="str">
        <f>Sprache!$E$178</f>
        <v>Punkte:</v>
      </c>
      <c r="CM45" s="761"/>
      <c r="CN45" s="762"/>
      <c r="CO45" s="638">
        <f>CO44*PrSettings!$F$9</f>
        <v>0</v>
      </c>
      <c r="CP45" s="638">
        <f>CP44*PrSettings!$F$4</f>
        <v>0</v>
      </c>
      <c r="CQ45" s="638">
        <f>CQ44*PrSettings!$F$5</f>
        <v>0</v>
      </c>
      <c r="CR45" s="638">
        <f>CR44*PrSettings!$F$6</f>
        <v>0</v>
      </c>
      <c r="CS45" s="638">
        <f>CS44*PrSettings!$F$7</f>
        <v>0</v>
      </c>
      <c r="CT45" s="639">
        <f>CT44*PrSettings!$F$8</f>
        <v>0</v>
      </c>
      <c r="CW45" s="668">
        <f>IFERROR(VLOOKUP(CV39,$D$39:$G$40,4,0),0)</f>
        <v>0</v>
      </c>
      <c r="CY45" s="760" t="str">
        <f>Sprache!$E$178</f>
        <v>Punkte:</v>
      </c>
      <c r="CZ45" s="761"/>
      <c r="DA45" s="762"/>
      <c r="DB45" s="638">
        <f>DB44*PrSettings!$F$9</f>
        <v>0</v>
      </c>
      <c r="DC45" s="638">
        <f>DC44*PrSettings!$F$4</f>
        <v>0</v>
      </c>
      <c r="DD45" s="638">
        <f>DD44*PrSettings!$F$5</f>
        <v>0</v>
      </c>
      <c r="DE45" s="638">
        <f>DE44*PrSettings!$F$6</f>
        <v>0</v>
      </c>
      <c r="DF45" s="638">
        <f>DF44*PrSettings!$F$7</f>
        <v>0</v>
      </c>
      <c r="DG45" s="639">
        <f>DG44*PrSettings!$F$8</f>
        <v>0</v>
      </c>
      <c r="DJ45" s="668">
        <f>IFERROR(VLOOKUP(DI39,$D$39:$G$40,4,0),0)</f>
        <v>0</v>
      </c>
      <c r="DL45" s="760" t="str">
        <f>Sprache!$E$178</f>
        <v>Punkte:</v>
      </c>
      <c r="DM45" s="761"/>
      <c r="DN45" s="762"/>
      <c r="DO45" s="638">
        <f>DO44*PrSettings!$F$9</f>
        <v>0</v>
      </c>
      <c r="DP45" s="638">
        <f>DP44*PrSettings!$F$4</f>
        <v>0</v>
      </c>
      <c r="DQ45" s="638">
        <f>DQ44*PrSettings!$F$5</f>
        <v>0</v>
      </c>
      <c r="DR45" s="638">
        <f>DR44*PrSettings!$F$6</f>
        <v>0</v>
      </c>
      <c r="DS45" s="638">
        <f>DS44*PrSettings!$F$7</f>
        <v>0</v>
      </c>
      <c r="DT45" s="639">
        <f>DT44*PrSettings!$F$8</f>
        <v>0</v>
      </c>
      <c r="DW45" s="668">
        <f>IFERROR(VLOOKUP(DV39,$D$39:$G$40,4,0),0)</f>
        <v>0</v>
      </c>
      <c r="DY45" s="760" t="str">
        <f>Sprache!$E$178</f>
        <v>Punkte:</v>
      </c>
      <c r="DZ45" s="761"/>
      <c r="EA45" s="762"/>
      <c r="EB45" s="638">
        <f>EB44*PrSettings!$F$9</f>
        <v>0</v>
      </c>
      <c r="EC45" s="638">
        <f>EC44*PrSettings!$F$4</f>
        <v>0</v>
      </c>
      <c r="ED45" s="638">
        <f>ED44*PrSettings!$F$5</f>
        <v>0</v>
      </c>
      <c r="EE45" s="638">
        <f>EE44*PrSettings!$F$6</f>
        <v>0</v>
      </c>
      <c r="EF45" s="638">
        <f>EF44*PrSettings!$F$7</f>
        <v>0</v>
      </c>
      <c r="EG45" s="639">
        <f>EG44*PrSettings!$F$8</f>
        <v>0</v>
      </c>
      <c r="EJ45" s="668">
        <f>IFERROR(VLOOKUP(EI39,$D$39:$G$40,4,0),0)</f>
        <v>0</v>
      </c>
      <c r="EL45" s="760" t="str">
        <f>Sprache!$E$178</f>
        <v>Punkte:</v>
      </c>
      <c r="EM45" s="761"/>
      <c r="EN45" s="762"/>
      <c r="EO45" s="638">
        <f>EO44*PrSettings!$F$9</f>
        <v>0</v>
      </c>
      <c r="EP45" s="638">
        <f>EP44*PrSettings!$F$4</f>
        <v>0</v>
      </c>
      <c r="EQ45" s="638">
        <f>EQ44*PrSettings!$F$5</f>
        <v>0</v>
      </c>
      <c r="ER45" s="638">
        <f>ER44*PrSettings!$F$6</f>
        <v>0</v>
      </c>
      <c r="ES45" s="638">
        <f>ES44*PrSettings!$F$7</f>
        <v>0</v>
      </c>
      <c r="ET45" s="639">
        <f>ET44*PrSettings!$F$8</f>
        <v>0</v>
      </c>
      <c r="EW45" s="668">
        <f>IFERROR(VLOOKUP(EV39,$D$39:$G$40,4,0),0)</f>
        <v>0</v>
      </c>
      <c r="EY45" s="760" t="str">
        <f>Sprache!$E$178</f>
        <v>Punkte:</v>
      </c>
      <c r="EZ45" s="761"/>
      <c r="FA45" s="762"/>
      <c r="FB45" s="638">
        <f>FB44*PrSettings!$F$9</f>
        <v>0</v>
      </c>
      <c r="FC45" s="638">
        <f>FC44*PrSettings!$F$4</f>
        <v>0</v>
      </c>
      <c r="FD45" s="638">
        <f>FD44*PrSettings!$F$5</f>
        <v>0</v>
      </c>
      <c r="FE45" s="638">
        <f>FE44*PrSettings!$F$6</f>
        <v>0</v>
      </c>
      <c r="FF45" s="638">
        <f>FF44*PrSettings!$F$7</f>
        <v>0</v>
      </c>
      <c r="FG45" s="639">
        <f>FG44*PrSettings!$F$8</f>
        <v>0</v>
      </c>
      <c r="FJ45" s="668">
        <f>IFERROR(VLOOKUP(FI39,$D$39:$G$40,4,0),0)</f>
        <v>0</v>
      </c>
      <c r="FL45" s="760" t="str">
        <f>Sprache!$E$178</f>
        <v>Punkte:</v>
      </c>
      <c r="FM45" s="761"/>
      <c r="FN45" s="762"/>
      <c r="FO45" s="638">
        <f>FO44*PrSettings!$F$9</f>
        <v>0</v>
      </c>
      <c r="FP45" s="638">
        <f>FP44*PrSettings!$F$4</f>
        <v>0</v>
      </c>
      <c r="FQ45" s="638">
        <f>FQ44*PrSettings!$F$5</f>
        <v>0</v>
      </c>
      <c r="FR45" s="638">
        <f>FR44*PrSettings!$F$6</f>
        <v>0</v>
      </c>
      <c r="FS45" s="638">
        <f>FS44*PrSettings!$F$7</f>
        <v>0</v>
      </c>
      <c r="FT45" s="639">
        <f>FT44*PrSettings!$F$8</f>
        <v>0</v>
      </c>
      <c r="FW45" s="668">
        <f>IFERROR(VLOOKUP(FV39,$D$39:$G$40,4,0),0)</f>
        <v>0</v>
      </c>
      <c r="FY45" s="760" t="str">
        <f>Sprache!$E$178</f>
        <v>Punkte:</v>
      </c>
      <c r="FZ45" s="761"/>
      <c r="GA45" s="762"/>
      <c r="GB45" s="638">
        <f>GB44*PrSettings!$F$9</f>
        <v>0</v>
      </c>
      <c r="GC45" s="638">
        <f>GC44*PrSettings!$F$4</f>
        <v>0</v>
      </c>
      <c r="GD45" s="638">
        <f>GD44*PrSettings!$F$5</f>
        <v>0</v>
      </c>
      <c r="GE45" s="638">
        <f>GE44*PrSettings!$F$6</f>
        <v>0</v>
      </c>
      <c r="GF45" s="638">
        <f>GF44*PrSettings!$F$7</f>
        <v>0</v>
      </c>
      <c r="GG45" s="639">
        <f>GG44*PrSettings!$F$8</f>
        <v>0</v>
      </c>
      <c r="GJ45" s="668">
        <f>IFERROR(VLOOKUP(GI39,$D$39:$G$40,4,0),0)</f>
        <v>0</v>
      </c>
      <c r="GL45" s="760" t="str">
        <f>Sprache!$E$178</f>
        <v>Punkte:</v>
      </c>
      <c r="GM45" s="761"/>
      <c r="GN45" s="762"/>
      <c r="GO45" s="638">
        <f>GO44*PrSettings!$F$9</f>
        <v>0</v>
      </c>
      <c r="GP45" s="638">
        <f>GP44*PrSettings!$F$4</f>
        <v>0</v>
      </c>
      <c r="GQ45" s="638">
        <f>GQ44*PrSettings!$F$5</f>
        <v>0</v>
      </c>
      <c r="GR45" s="638">
        <f>GR44*PrSettings!$F$6</f>
        <v>0</v>
      </c>
      <c r="GS45" s="638">
        <f>GS44*PrSettings!$F$7</f>
        <v>0</v>
      </c>
      <c r="GT45" s="639">
        <f>GT44*PrSettings!$F$8</f>
        <v>0</v>
      </c>
      <c r="GW45" s="668">
        <f>IFERROR(VLOOKUP(GV39,$D$39:$G$40,4,0),0)</f>
        <v>0</v>
      </c>
      <c r="GY45" s="760" t="str">
        <f>Sprache!$E$178</f>
        <v>Punkte:</v>
      </c>
      <c r="GZ45" s="761"/>
      <c r="HA45" s="762"/>
      <c r="HB45" s="638">
        <f>HB44*PrSettings!$F$9</f>
        <v>0</v>
      </c>
      <c r="HC45" s="638">
        <f>HC44*PrSettings!$F$4</f>
        <v>0</v>
      </c>
      <c r="HD45" s="638">
        <f>HD44*PrSettings!$F$5</f>
        <v>0</v>
      </c>
      <c r="HE45" s="638">
        <f>HE44*PrSettings!$F$6</f>
        <v>0</v>
      </c>
      <c r="HF45" s="638">
        <f>HF44*PrSettings!$F$7</f>
        <v>0</v>
      </c>
      <c r="HG45" s="639">
        <f>HG44*PrSettings!$F$8</f>
        <v>0</v>
      </c>
      <c r="HJ45" s="668">
        <f>IFERROR(VLOOKUP(HI39,$D$39:$G$40,4,0),0)</f>
        <v>0</v>
      </c>
      <c r="HL45" s="760" t="str">
        <f>Sprache!$E$178</f>
        <v>Punkte:</v>
      </c>
      <c r="HM45" s="761"/>
      <c r="HN45" s="762"/>
      <c r="HO45" s="638">
        <f>HO44*PrSettings!$F$9</f>
        <v>0</v>
      </c>
      <c r="HP45" s="638">
        <f>HP44*PrSettings!$F$4</f>
        <v>0</v>
      </c>
      <c r="HQ45" s="638">
        <f>HQ44*PrSettings!$F$5</f>
        <v>0</v>
      </c>
      <c r="HR45" s="638">
        <f>HR44*PrSettings!$F$6</f>
        <v>0</v>
      </c>
      <c r="HS45" s="638">
        <f>HS44*PrSettings!$F$7</f>
        <v>0</v>
      </c>
      <c r="HT45" s="639">
        <f>HT44*PrSettings!$F$8</f>
        <v>0</v>
      </c>
      <c r="HW45" s="668">
        <f>IFERROR(VLOOKUP(HV39,$D$39:$G$40,4,0),0)</f>
        <v>0</v>
      </c>
      <c r="HY45" s="760" t="str">
        <f>Sprache!$E$178</f>
        <v>Punkte:</v>
      </c>
      <c r="HZ45" s="761"/>
      <c r="IA45" s="762"/>
      <c r="IB45" s="638">
        <f>IB44*PrSettings!$F$9</f>
        <v>0</v>
      </c>
      <c r="IC45" s="638">
        <f>IC44*PrSettings!$F$4</f>
        <v>0</v>
      </c>
      <c r="ID45" s="638">
        <f>ID44*PrSettings!$F$5</f>
        <v>0</v>
      </c>
      <c r="IE45" s="638">
        <f>IE44*PrSettings!$F$6</f>
        <v>0</v>
      </c>
      <c r="IF45" s="638">
        <f>IF44*PrSettings!$F$7</f>
        <v>0</v>
      </c>
      <c r="IG45" s="639">
        <f>IG44*PrSettings!$F$8</f>
        <v>0</v>
      </c>
      <c r="IJ45" s="668">
        <f>IFERROR(VLOOKUP(II39,$D$39:$G$40,4,0),0)</f>
        <v>0</v>
      </c>
      <c r="IL45" s="760" t="str">
        <f>Sprache!$E$178</f>
        <v>Punkte:</v>
      </c>
      <c r="IM45" s="761"/>
      <c r="IN45" s="762"/>
      <c r="IO45" s="638">
        <f>IO44*PrSettings!$F$9</f>
        <v>0</v>
      </c>
      <c r="IP45" s="638">
        <f>IP44*PrSettings!$F$4</f>
        <v>0</v>
      </c>
      <c r="IQ45" s="638">
        <f>IQ44*PrSettings!$F$5</f>
        <v>0</v>
      </c>
      <c r="IR45" s="638">
        <f>IR44*PrSettings!$F$6</f>
        <v>0</v>
      </c>
      <c r="IS45" s="638">
        <f>IS44*PrSettings!$F$7</f>
        <v>0</v>
      </c>
      <c r="IT45" s="639">
        <f>IT44*PrSettings!$F$8</f>
        <v>0</v>
      </c>
      <c r="IW45" s="668">
        <f>IFERROR(VLOOKUP(IV39,$D$39:$G$40,4,0),0)</f>
        <v>0</v>
      </c>
      <c r="IY45" s="760" t="str">
        <f>Sprache!$E$178</f>
        <v>Punkte:</v>
      </c>
      <c r="IZ45" s="761"/>
      <c r="JA45" s="762"/>
      <c r="JB45" s="638">
        <f>JB44*PrSettings!$F$9</f>
        <v>0</v>
      </c>
      <c r="JC45" s="638">
        <f>JC44*PrSettings!$F$4</f>
        <v>0</v>
      </c>
      <c r="JD45" s="638">
        <f>JD44*PrSettings!$F$5</f>
        <v>0</v>
      </c>
      <c r="JE45" s="638">
        <f>JE44*PrSettings!$F$6</f>
        <v>0</v>
      </c>
      <c r="JF45" s="638">
        <f>JF44*PrSettings!$F$7</f>
        <v>0</v>
      </c>
      <c r="JG45" s="639">
        <f>JG44*PrSettings!$F$8</f>
        <v>0</v>
      </c>
      <c r="JJ45" s="668">
        <f>IFERROR(VLOOKUP(JI39,$D$39:$G$40,4,0),0)</f>
        <v>0</v>
      </c>
      <c r="JL45" s="760" t="str">
        <f>Sprache!$E$178</f>
        <v>Punkte:</v>
      </c>
      <c r="JM45" s="761"/>
      <c r="JN45" s="762"/>
      <c r="JO45" s="638">
        <f>JO44*PrSettings!$F$9</f>
        <v>0</v>
      </c>
      <c r="JP45" s="638">
        <f>JP44*PrSettings!$F$4</f>
        <v>0</v>
      </c>
      <c r="JQ45" s="638">
        <f>JQ44*PrSettings!$F$5</f>
        <v>0</v>
      </c>
      <c r="JR45" s="638">
        <f>JR44*PrSettings!$F$6</f>
        <v>0</v>
      </c>
      <c r="JS45" s="638">
        <f>JS44*PrSettings!$F$7</f>
        <v>0</v>
      </c>
      <c r="JT45" s="639">
        <f>JT44*PrSettings!$F$8</f>
        <v>0</v>
      </c>
      <c r="JW45" s="668">
        <f>IFERROR(VLOOKUP(JV39,$D$39:$G$40,4,0),0)</f>
        <v>0</v>
      </c>
      <c r="JY45" s="760" t="str">
        <f>Sprache!$E$178</f>
        <v>Punkte:</v>
      </c>
      <c r="JZ45" s="761"/>
      <c r="KA45" s="762"/>
      <c r="KB45" s="638">
        <f>KB44*PrSettings!$F$9</f>
        <v>0</v>
      </c>
      <c r="KC45" s="638">
        <f>KC44*PrSettings!$F$4</f>
        <v>0</v>
      </c>
      <c r="KD45" s="638">
        <f>KD44*PrSettings!$F$5</f>
        <v>0</v>
      </c>
      <c r="KE45" s="638">
        <f>KE44*PrSettings!$F$6</f>
        <v>0</v>
      </c>
      <c r="KF45" s="638">
        <f>KF44*PrSettings!$F$7</f>
        <v>0</v>
      </c>
      <c r="KG45" s="639">
        <f>KG44*PrSettings!$F$8</f>
        <v>0</v>
      </c>
      <c r="KJ45" s="668">
        <f>IFERROR(VLOOKUP(KI39,$D$39:$G$40,4,0),0)</f>
        <v>0</v>
      </c>
      <c r="KL45" s="760" t="str">
        <f>Sprache!$E$178</f>
        <v>Punkte:</v>
      </c>
      <c r="KM45" s="761"/>
      <c r="KN45" s="762"/>
      <c r="KO45" s="638">
        <f>KO44*PrSettings!$F$9</f>
        <v>0</v>
      </c>
      <c r="KP45" s="638">
        <f>KP44*PrSettings!$F$4</f>
        <v>0</v>
      </c>
      <c r="KQ45" s="638">
        <f>KQ44*PrSettings!$F$5</f>
        <v>0</v>
      </c>
      <c r="KR45" s="638">
        <f>KR44*PrSettings!$F$6</f>
        <v>0</v>
      </c>
      <c r="KS45" s="638">
        <f>KS44*PrSettings!$F$7</f>
        <v>0</v>
      </c>
      <c r="KT45" s="639">
        <f>KT44*PrSettings!$F$8</f>
        <v>0</v>
      </c>
      <c r="KW45" s="668">
        <f>IFERROR(VLOOKUP(KV39,$D$39:$G$40,4,0),0)</f>
        <v>0</v>
      </c>
      <c r="KY45" s="760" t="str">
        <f>Sprache!$E$178</f>
        <v>Punkte:</v>
      </c>
      <c r="KZ45" s="761"/>
      <c r="LA45" s="762"/>
      <c r="LB45" s="638">
        <f>LB44*PrSettings!$F$9</f>
        <v>0</v>
      </c>
      <c r="LC45" s="638">
        <f>LC44*PrSettings!$F$4</f>
        <v>0</v>
      </c>
      <c r="LD45" s="638">
        <f>LD44*PrSettings!$F$5</f>
        <v>0</v>
      </c>
      <c r="LE45" s="638">
        <f>LE44*PrSettings!$F$6</f>
        <v>0</v>
      </c>
      <c r="LF45" s="638">
        <f>LF44*PrSettings!$F$7</f>
        <v>0</v>
      </c>
      <c r="LG45" s="639">
        <f>LG44*PrSettings!$F$8</f>
        <v>0</v>
      </c>
      <c r="LJ45" s="668">
        <f>IFERROR(VLOOKUP(LI39,$D$39:$G$40,4,0),0)</f>
        <v>0</v>
      </c>
      <c r="LL45" s="760" t="str">
        <f>Sprache!$E$178</f>
        <v>Punkte:</v>
      </c>
      <c r="LM45" s="761"/>
      <c r="LN45" s="762"/>
      <c r="LO45" s="638">
        <f>LO44*PrSettings!$F$9</f>
        <v>0</v>
      </c>
      <c r="LP45" s="638">
        <f>LP44*PrSettings!$F$4</f>
        <v>0</v>
      </c>
      <c r="LQ45" s="638">
        <f>LQ44*PrSettings!$F$5</f>
        <v>0</v>
      </c>
      <c r="LR45" s="638">
        <f>LR44*PrSettings!$F$6</f>
        <v>0</v>
      </c>
      <c r="LS45" s="638">
        <f>LS44*PrSettings!$F$7</f>
        <v>0</v>
      </c>
      <c r="LT45" s="639">
        <f>LT44*PrSettings!$F$8</f>
        <v>0</v>
      </c>
      <c r="LW45" s="668">
        <f>IFERROR(VLOOKUP(LV39,$D$39:$G$40,4,0),0)</f>
        <v>0</v>
      </c>
      <c r="LY45" s="760" t="str">
        <f>Sprache!$E$178</f>
        <v>Punkte:</v>
      </c>
      <c r="LZ45" s="761"/>
      <c r="MA45" s="762"/>
      <c r="MB45" s="638">
        <f>MB44*PrSettings!$F$9</f>
        <v>0</v>
      </c>
      <c r="MC45" s="638">
        <f>MC44*PrSettings!$F$4</f>
        <v>0</v>
      </c>
      <c r="MD45" s="638">
        <f>MD44*PrSettings!$F$5</f>
        <v>0</v>
      </c>
      <c r="ME45" s="638">
        <f>ME44*PrSettings!$F$6</f>
        <v>0</v>
      </c>
      <c r="MF45" s="638">
        <f>MF44*PrSettings!$F$7</f>
        <v>0</v>
      </c>
      <c r="MG45" s="639">
        <f>MG44*PrSettings!$F$8</f>
        <v>0</v>
      </c>
    </row>
    <row r="46" spans="2:345" ht="22.5" customHeight="1" thickTop="1" thickBot="1" x14ac:dyDescent="0.3">
      <c r="J46" s="668">
        <f>IFERROR(VLOOKUP(I40,$D$39:$G$40,4,0),0)</f>
        <v>0</v>
      </c>
      <c r="L46" s="763" t="str">
        <f>Sprache!$E$179</f>
        <v>Summe:</v>
      </c>
      <c r="M46" s="764"/>
      <c r="N46" s="764"/>
      <c r="O46" s="755">
        <f>SUM(O45:T45)</f>
        <v>0</v>
      </c>
      <c r="P46" s="755"/>
      <c r="Q46" s="755"/>
      <c r="R46" s="755"/>
      <c r="S46" s="755"/>
      <c r="T46" s="756"/>
      <c r="W46" s="668">
        <f>IFERROR(VLOOKUP(V40,$D$39:$G$40,4,0),0)</f>
        <v>0</v>
      </c>
      <c r="Y46" s="763" t="str">
        <f>Sprache!$E$179</f>
        <v>Summe:</v>
      </c>
      <c r="Z46" s="764"/>
      <c r="AA46" s="764"/>
      <c r="AB46" s="755">
        <f>SUM(AB45:AG45)</f>
        <v>0</v>
      </c>
      <c r="AC46" s="755"/>
      <c r="AD46" s="755"/>
      <c r="AE46" s="755"/>
      <c r="AF46" s="755"/>
      <c r="AG46" s="756"/>
      <c r="AJ46" s="668">
        <f>IFERROR(VLOOKUP(AI40,$D$39:$G$40,4,0),0)</f>
        <v>0</v>
      </c>
      <c r="AL46" s="763" t="str">
        <f>Sprache!$E$179</f>
        <v>Summe:</v>
      </c>
      <c r="AM46" s="764"/>
      <c r="AN46" s="764"/>
      <c r="AO46" s="755">
        <f>SUM(AO45:AT45)</f>
        <v>0</v>
      </c>
      <c r="AP46" s="755"/>
      <c r="AQ46" s="755"/>
      <c r="AR46" s="755"/>
      <c r="AS46" s="755"/>
      <c r="AT46" s="756"/>
      <c r="AW46" s="668">
        <f>IFERROR(VLOOKUP(AV40,$D$39:$G$40,4,0),0)</f>
        <v>0</v>
      </c>
      <c r="AY46" s="763" t="str">
        <f>Sprache!$E$179</f>
        <v>Summe:</v>
      </c>
      <c r="AZ46" s="764"/>
      <c r="BA46" s="764"/>
      <c r="BB46" s="755">
        <f>SUM(BB45:BG45)</f>
        <v>0</v>
      </c>
      <c r="BC46" s="755"/>
      <c r="BD46" s="755"/>
      <c r="BE46" s="755"/>
      <c r="BF46" s="755"/>
      <c r="BG46" s="756"/>
      <c r="BJ46" s="668">
        <f>IFERROR(VLOOKUP(BI40,$D$39:$G$40,4,0),0)</f>
        <v>0</v>
      </c>
      <c r="BL46" s="763" t="str">
        <f>Sprache!$E$179</f>
        <v>Summe:</v>
      </c>
      <c r="BM46" s="764"/>
      <c r="BN46" s="764"/>
      <c r="BO46" s="755">
        <f>SUM(BO45:BT45)</f>
        <v>0</v>
      </c>
      <c r="BP46" s="755"/>
      <c r="BQ46" s="755"/>
      <c r="BR46" s="755"/>
      <c r="BS46" s="755"/>
      <c r="BT46" s="756"/>
      <c r="BW46" s="668">
        <f>IFERROR(VLOOKUP(BV40,$D$39:$G$40,4,0),0)</f>
        <v>0</v>
      </c>
      <c r="BY46" s="763" t="str">
        <f>Sprache!$E$179</f>
        <v>Summe:</v>
      </c>
      <c r="BZ46" s="764"/>
      <c r="CA46" s="764"/>
      <c r="CB46" s="755">
        <f>SUM(CB45:CG45)</f>
        <v>0</v>
      </c>
      <c r="CC46" s="755"/>
      <c r="CD46" s="755"/>
      <c r="CE46" s="755"/>
      <c r="CF46" s="755"/>
      <c r="CG46" s="756"/>
      <c r="CJ46" s="668">
        <f>IFERROR(VLOOKUP(CI40,$D$39:$G$40,4,0),0)</f>
        <v>0</v>
      </c>
      <c r="CL46" s="763" t="str">
        <f>Sprache!$E$179</f>
        <v>Summe:</v>
      </c>
      <c r="CM46" s="764"/>
      <c r="CN46" s="764"/>
      <c r="CO46" s="755">
        <f>SUM(CO45:CT45)</f>
        <v>0</v>
      </c>
      <c r="CP46" s="755"/>
      <c r="CQ46" s="755"/>
      <c r="CR46" s="755"/>
      <c r="CS46" s="755"/>
      <c r="CT46" s="756"/>
      <c r="CW46" s="668">
        <f>IFERROR(VLOOKUP(CV40,$D$39:$G$40,4,0),0)</f>
        <v>0</v>
      </c>
      <c r="CY46" s="763" t="str">
        <f>Sprache!$E$179</f>
        <v>Summe:</v>
      </c>
      <c r="CZ46" s="764"/>
      <c r="DA46" s="764"/>
      <c r="DB46" s="755">
        <f>SUM(DB45:DG45)</f>
        <v>0</v>
      </c>
      <c r="DC46" s="755"/>
      <c r="DD46" s="755"/>
      <c r="DE46" s="755"/>
      <c r="DF46" s="755"/>
      <c r="DG46" s="756"/>
      <c r="DJ46" s="668">
        <f>IFERROR(VLOOKUP(DI40,$D$39:$G$40,4,0),0)</f>
        <v>0</v>
      </c>
      <c r="DL46" s="763" t="str">
        <f>Sprache!$E$179</f>
        <v>Summe:</v>
      </c>
      <c r="DM46" s="764"/>
      <c r="DN46" s="764"/>
      <c r="DO46" s="755">
        <f>SUM(DO45:DT45)</f>
        <v>0</v>
      </c>
      <c r="DP46" s="755"/>
      <c r="DQ46" s="755"/>
      <c r="DR46" s="755"/>
      <c r="DS46" s="755"/>
      <c r="DT46" s="756"/>
      <c r="DW46" s="668">
        <f>IFERROR(VLOOKUP(DV40,$D$39:$G$40,4,0),0)</f>
        <v>0</v>
      </c>
      <c r="DY46" s="763" t="str">
        <f>Sprache!$E$179</f>
        <v>Summe:</v>
      </c>
      <c r="DZ46" s="764"/>
      <c r="EA46" s="764"/>
      <c r="EB46" s="755">
        <f>SUM(EB45:EG45)</f>
        <v>0</v>
      </c>
      <c r="EC46" s="755"/>
      <c r="ED46" s="755"/>
      <c r="EE46" s="755"/>
      <c r="EF46" s="755"/>
      <c r="EG46" s="756"/>
      <c r="EJ46" s="668">
        <f>IFERROR(VLOOKUP(EI40,$D$39:$G$40,4,0),0)</f>
        <v>0</v>
      </c>
      <c r="EL46" s="763" t="str">
        <f>Sprache!$E$179</f>
        <v>Summe:</v>
      </c>
      <c r="EM46" s="764"/>
      <c r="EN46" s="764"/>
      <c r="EO46" s="755">
        <f>SUM(EO45:ET45)</f>
        <v>0</v>
      </c>
      <c r="EP46" s="755"/>
      <c r="EQ46" s="755"/>
      <c r="ER46" s="755"/>
      <c r="ES46" s="755"/>
      <c r="ET46" s="756"/>
      <c r="EW46" s="668">
        <f>IFERROR(VLOOKUP(EV40,$D$39:$G$40,4,0),0)</f>
        <v>0</v>
      </c>
      <c r="EY46" s="763" t="str">
        <f>Sprache!$E$179</f>
        <v>Summe:</v>
      </c>
      <c r="EZ46" s="764"/>
      <c r="FA46" s="764"/>
      <c r="FB46" s="755">
        <f>SUM(FB45:FG45)</f>
        <v>0</v>
      </c>
      <c r="FC46" s="755"/>
      <c r="FD46" s="755"/>
      <c r="FE46" s="755"/>
      <c r="FF46" s="755"/>
      <c r="FG46" s="756"/>
      <c r="FJ46" s="668">
        <f>IFERROR(VLOOKUP(FI40,$D$39:$G$40,4,0),0)</f>
        <v>0</v>
      </c>
      <c r="FL46" s="763" t="str">
        <f>Sprache!$E$179</f>
        <v>Summe:</v>
      </c>
      <c r="FM46" s="764"/>
      <c r="FN46" s="764"/>
      <c r="FO46" s="755">
        <f>SUM(FO45:FT45)</f>
        <v>0</v>
      </c>
      <c r="FP46" s="755"/>
      <c r="FQ46" s="755"/>
      <c r="FR46" s="755"/>
      <c r="FS46" s="755"/>
      <c r="FT46" s="756"/>
      <c r="FW46" s="668">
        <f>IFERROR(VLOOKUP(FV40,$D$39:$G$40,4,0),0)</f>
        <v>0</v>
      </c>
      <c r="FY46" s="763" t="str">
        <f>Sprache!$E$179</f>
        <v>Summe:</v>
      </c>
      <c r="FZ46" s="764"/>
      <c r="GA46" s="764"/>
      <c r="GB46" s="755">
        <f>SUM(GB45:GG45)</f>
        <v>0</v>
      </c>
      <c r="GC46" s="755"/>
      <c r="GD46" s="755"/>
      <c r="GE46" s="755"/>
      <c r="GF46" s="755"/>
      <c r="GG46" s="756"/>
      <c r="GJ46" s="668">
        <f>IFERROR(VLOOKUP(GI40,$D$39:$G$40,4,0),0)</f>
        <v>0</v>
      </c>
      <c r="GL46" s="763" t="str">
        <f>Sprache!$E$179</f>
        <v>Summe:</v>
      </c>
      <c r="GM46" s="764"/>
      <c r="GN46" s="764"/>
      <c r="GO46" s="755">
        <f>SUM(GO45:GT45)</f>
        <v>0</v>
      </c>
      <c r="GP46" s="755"/>
      <c r="GQ46" s="755"/>
      <c r="GR46" s="755"/>
      <c r="GS46" s="755"/>
      <c r="GT46" s="756"/>
      <c r="GW46" s="668">
        <f>IFERROR(VLOOKUP(GV40,$D$39:$G$40,4,0),0)</f>
        <v>0</v>
      </c>
      <c r="GY46" s="763" t="str">
        <f>Sprache!$E$179</f>
        <v>Summe:</v>
      </c>
      <c r="GZ46" s="764"/>
      <c r="HA46" s="764"/>
      <c r="HB46" s="755">
        <f>SUM(HB45:HG45)</f>
        <v>0</v>
      </c>
      <c r="HC46" s="755"/>
      <c r="HD46" s="755"/>
      <c r="HE46" s="755"/>
      <c r="HF46" s="755"/>
      <c r="HG46" s="756"/>
      <c r="HJ46" s="668">
        <f>IFERROR(VLOOKUP(HI40,$D$39:$G$40,4,0),0)</f>
        <v>0</v>
      </c>
      <c r="HL46" s="763" t="str">
        <f>Sprache!$E$179</f>
        <v>Summe:</v>
      </c>
      <c r="HM46" s="764"/>
      <c r="HN46" s="764"/>
      <c r="HO46" s="755">
        <f>SUM(HO45:HT45)</f>
        <v>0</v>
      </c>
      <c r="HP46" s="755"/>
      <c r="HQ46" s="755"/>
      <c r="HR46" s="755"/>
      <c r="HS46" s="755"/>
      <c r="HT46" s="756"/>
      <c r="HW46" s="668">
        <f>IFERROR(VLOOKUP(HV40,$D$39:$G$40,4,0),0)</f>
        <v>0</v>
      </c>
      <c r="HY46" s="763" t="str">
        <f>Sprache!$E$179</f>
        <v>Summe:</v>
      </c>
      <c r="HZ46" s="764"/>
      <c r="IA46" s="764"/>
      <c r="IB46" s="755">
        <f>SUM(IB45:IG45)</f>
        <v>0</v>
      </c>
      <c r="IC46" s="755"/>
      <c r="ID46" s="755"/>
      <c r="IE46" s="755"/>
      <c r="IF46" s="755"/>
      <c r="IG46" s="756"/>
      <c r="IJ46" s="668">
        <f>IFERROR(VLOOKUP(II40,$D$39:$G$40,4,0),0)</f>
        <v>0</v>
      </c>
      <c r="IL46" s="763" t="str">
        <f>Sprache!$E$179</f>
        <v>Summe:</v>
      </c>
      <c r="IM46" s="764"/>
      <c r="IN46" s="764"/>
      <c r="IO46" s="755">
        <f>SUM(IO45:IT45)</f>
        <v>0</v>
      </c>
      <c r="IP46" s="755"/>
      <c r="IQ46" s="755"/>
      <c r="IR46" s="755"/>
      <c r="IS46" s="755"/>
      <c r="IT46" s="756"/>
      <c r="IW46" s="668">
        <f>IFERROR(VLOOKUP(IV40,$D$39:$G$40,4,0),0)</f>
        <v>0</v>
      </c>
      <c r="IY46" s="763" t="str">
        <f>Sprache!$E$179</f>
        <v>Summe:</v>
      </c>
      <c r="IZ46" s="764"/>
      <c r="JA46" s="764"/>
      <c r="JB46" s="755">
        <f>SUM(JB45:JG45)</f>
        <v>0</v>
      </c>
      <c r="JC46" s="755"/>
      <c r="JD46" s="755"/>
      <c r="JE46" s="755"/>
      <c r="JF46" s="755"/>
      <c r="JG46" s="756"/>
      <c r="JJ46" s="668">
        <f>IFERROR(VLOOKUP(JI40,$D$39:$G$40,4,0),0)</f>
        <v>0</v>
      </c>
      <c r="JL46" s="763" t="str">
        <f>Sprache!$E$179</f>
        <v>Summe:</v>
      </c>
      <c r="JM46" s="764"/>
      <c r="JN46" s="764"/>
      <c r="JO46" s="755">
        <f>SUM(JO45:JT45)</f>
        <v>0</v>
      </c>
      <c r="JP46" s="755"/>
      <c r="JQ46" s="755"/>
      <c r="JR46" s="755"/>
      <c r="JS46" s="755"/>
      <c r="JT46" s="756"/>
      <c r="JW46" s="668">
        <f>IFERROR(VLOOKUP(JV40,$D$39:$G$40,4,0),0)</f>
        <v>0</v>
      </c>
      <c r="JY46" s="763" t="str">
        <f>Sprache!$E$179</f>
        <v>Summe:</v>
      </c>
      <c r="JZ46" s="764"/>
      <c r="KA46" s="764"/>
      <c r="KB46" s="755">
        <f>SUM(KB45:KG45)</f>
        <v>0</v>
      </c>
      <c r="KC46" s="755"/>
      <c r="KD46" s="755"/>
      <c r="KE46" s="755"/>
      <c r="KF46" s="755"/>
      <c r="KG46" s="756"/>
      <c r="KJ46" s="668">
        <f>IFERROR(VLOOKUP(KI40,$D$39:$G$40,4,0),0)</f>
        <v>0</v>
      </c>
      <c r="KL46" s="763" t="str">
        <f>Sprache!$E$179</f>
        <v>Summe:</v>
      </c>
      <c r="KM46" s="764"/>
      <c r="KN46" s="764"/>
      <c r="KO46" s="755">
        <f>SUM(KO45:KT45)</f>
        <v>0</v>
      </c>
      <c r="KP46" s="755"/>
      <c r="KQ46" s="755"/>
      <c r="KR46" s="755"/>
      <c r="KS46" s="755"/>
      <c r="KT46" s="756"/>
      <c r="KW46" s="668">
        <f>IFERROR(VLOOKUP(KV40,$D$39:$G$40,4,0),0)</f>
        <v>0</v>
      </c>
      <c r="KY46" s="763" t="str">
        <f>Sprache!$E$179</f>
        <v>Summe:</v>
      </c>
      <c r="KZ46" s="764"/>
      <c r="LA46" s="764"/>
      <c r="LB46" s="755">
        <f>SUM(LB45:LG45)</f>
        <v>0</v>
      </c>
      <c r="LC46" s="755"/>
      <c r="LD46" s="755"/>
      <c r="LE46" s="755"/>
      <c r="LF46" s="755"/>
      <c r="LG46" s="756"/>
      <c r="LJ46" s="668">
        <f>IFERROR(VLOOKUP(LI40,$D$39:$G$40,4,0),0)</f>
        <v>0</v>
      </c>
      <c r="LL46" s="763" t="str">
        <f>Sprache!$E$179</f>
        <v>Summe:</v>
      </c>
      <c r="LM46" s="764"/>
      <c r="LN46" s="764"/>
      <c r="LO46" s="755">
        <f>SUM(LO45:LT45)</f>
        <v>0</v>
      </c>
      <c r="LP46" s="755"/>
      <c r="LQ46" s="755"/>
      <c r="LR46" s="755"/>
      <c r="LS46" s="755"/>
      <c r="LT46" s="756"/>
      <c r="LW46" s="668">
        <f>IFERROR(VLOOKUP(LV40,$D$39:$G$40,4,0),0)</f>
        <v>0</v>
      </c>
      <c r="LY46" s="763" t="str">
        <f>Sprache!$E$179</f>
        <v>Summe:</v>
      </c>
      <c r="LZ46" s="764"/>
      <c r="MA46" s="764"/>
      <c r="MB46" s="755">
        <f>SUM(MB45:MG45)</f>
        <v>0</v>
      </c>
      <c r="MC46" s="755"/>
      <c r="MD46" s="755"/>
      <c r="ME46" s="755"/>
      <c r="MF46" s="755"/>
      <c r="MG46" s="756"/>
    </row>
    <row r="47" spans="2:345" ht="15.75" thickTop="1" x14ac:dyDescent="0.25">
      <c r="J47" s="668">
        <f>IFERROR(VLOOKUP(K39,$B$39:$F$40,5,0),0)</f>
        <v>0</v>
      </c>
      <c r="W47" s="668">
        <f>IFERROR(VLOOKUP(X39,$B$39:$F$40,5,0),0)</f>
        <v>0</v>
      </c>
      <c r="AJ47" s="668">
        <f>IFERROR(VLOOKUP(AK39,$B$39:$F$40,5,0),0)</f>
        <v>0</v>
      </c>
      <c r="AW47" s="668">
        <f>IFERROR(VLOOKUP(AX39,$B$39:$F$40,5,0),0)</f>
        <v>0</v>
      </c>
      <c r="BJ47" s="668">
        <f>IFERROR(VLOOKUP(BK39,$B$39:$F$40,5,0),0)</f>
        <v>0</v>
      </c>
      <c r="BW47" s="668">
        <f>IFERROR(VLOOKUP(BX39,$B$39:$F$40,5,0),0)</f>
        <v>0</v>
      </c>
      <c r="CJ47" s="668">
        <f>IFERROR(VLOOKUP(CK39,$B$39:$F$40,5,0),0)</f>
        <v>0</v>
      </c>
      <c r="CW47" s="668">
        <f>IFERROR(VLOOKUP(CX39,$B$39:$F$40,5,0),0)</f>
        <v>0</v>
      </c>
      <c r="DJ47" s="668">
        <f>IFERROR(VLOOKUP(DK39,$B$39:$F$40,5,0),0)</f>
        <v>0</v>
      </c>
      <c r="DW47" s="668">
        <f>IFERROR(VLOOKUP(DX39,$B$39:$F$40,5,0),0)</f>
        <v>0</v>
      </c>
      <c r="EJ47" s="668">
        <f>IFERROR(VLOOKUP(EK39,$B$39:$F$40,5,0),0)</f>
        <v>0</v>
      </c>
      <c r="EW47" s="668">
        <f>IFERROR(VLOOKUP(EX39,$B$39:$F$40,5,0),0)</f>
        <v>0</v>
      </c>
      <c r="FJ47" s="668">
        <f>IFERROR(VLOOKUP(FK39,$B$39:$F$40,5,0),0)</f>
        <v>0</v>
      </c>
      <c r="FW47" s="668">
        <f>IFERROR(VLOOKUP(FX39,$B$39:$F$40,5,0),0)</f>
        <v>0</v>
      </c>
      <c r="GJ47" s="668">
        <f>IFERROR(VLOOKUP(GK39,$B$39:$F$40,5,0),0)</f>
        <v>0</v>
      </c>
      <c r="GW47" s="668">
        <f>IFERROR(VLOOKUP(GX39,$B$39:$F$40,5,0),0)</f>
        <v>0</v>
      </c>
      <c r="HJ47" s="668">
        <f>IFERROR(VLOOKUP(HK39,$B$39:$F$40,5,0),0)</f>
        <v>0</v>
      </c>
      <c r="HW47" s="668">
        <f>IFERROR(VLOOKUP(HX39,$B$39:$F$40,5,0),0)</f>
        <v>0</v>
      </c>
      <c r="IJ47" s="668">
        <f>IFERROR(VLOOKUP(IK39,$B$39:$F$40,5,0),0)</f>
        <v>0</v>
      </c>
      <c r="IW47" s="668">
        <f>IFERROR(VLOOKUP(IX39,$B$39:$F$40,5,0),0)</f>
        <v>0</v>
      </c>
      <c r="JJ47" s="668">
        <f>IFERROR(VLOOKUP(JK39,$B$39:$F$40,5,0),0)</f>
        <v>0</v>
      </c>
      <c r="JW47" s="668">
        <f>IFERROR(VLOOKUP(JX39,$B$39:$F$40,5,0),0)</f>
        <v>0</v>
      </c>
      <c r="KJ47" s="668">
        <f>IFERROR(VLOOKUP(KK39,$B$39:$F$40,5,0),0)</f>
        <v>0</v>
      </c>
      <c r="KW47" s="668">
        <f>IFERROR(VLOOKUP(KX39,$B$39:$F$40,5,0),0)</f>
        <v>0</v>
      </c>
      <c r="LJ47" s="668">
        <f>IFERROR(VLOOKUP(LK39,$B$39:$F$40,5,0),0)</f>
        <v>0</v>
      </c>
      <c r="LW47" s="668">
        <f>IFERROR(VLOOKUP(LX39,$B$39:$F$40,5,0),0)</f>
        <v>0</v>
      </c>
    </row>
    <row r="48" spans="2:345" ht="15.75" thickBot="1" x14ac:dyDescent="0.3">
      <c r="B48" s="771" t="str">
        <f>Sprache!$E$191</f>
        <v>Hinweis</v>
      </c>
      <c r="C48" s="771"/>
      <c r="D48" s="771"/>
      <c r="E48" s="771"/>
      <c r="F48" s="771"/>
      <c r="G48" s="771"/>
      <c r="H48" s="771"/>
      <c r="J48" s="668">
        <f>IFERROR(VLOOKUP(K40,$B$39:$F$40,5,0),0)</f>
        <v>0</v>
      </c>
      <c r="W48" s="668">
        <f>IFERROR(VLOOKUP(X40,$B$39:$F$40,5,0),0)</f>
        <v>0</v>
      </c>
      <c r="AJ48" s="668">
        <f>IFERROR(VLOOKUP(AK40,$B$39:$F$40,5,0),0)</f>
        <v>0</v>
      </c>
      <c r="AW48" s="668">
        <f>IFERROR(VLOOKUP(AX40,$B$39:$F$40,5,0),0)</f>
        <v>0</v>
      </c>
      <c r="BJ48" s="668">
        <f>IFERROR(VLOOKUP(BK40,$B$39:$F$40,5,0),0)</f>
        <v>0</v>
      </c>
      <c r="BW48" s="668">
        <f>IFERROR(VLOOKUP(BX40,$B$39:$F$40,5,0),0)</f>
        <v>0</v>
      </c>
      <c r="CJ48" s="668">
        <f>IFERROR(VLOOKUP(CK40,$B$39:$F$40,5,0),0)</f>
        <v>0</v>
      </c>
      <c r="CW48" s="668">
        <f>IFERROR(VLOOKUP(CX40,$B$39:$F$40,5,0),0)</f>
        <v>0</v>
      </c>
      <c r="DJ48" s="668">
        <f>IFERROR(VLOOKUP(DK40,$B$39:$F$40,5,0),0)</f>
        <v>0</v>
      </c>
      <c r="DW48" s="668">
        <f>IFERROR(VLOOKUP(DX40,$B$39:$F$40,5,0),0)</f>
        <v>0</v>
      </c>
      <c r="EJ48" s="668">
        <f>IFERROR(VLOOKUP(EK40,$B$39:$F$40,5,0),0)</f>
        <v>0</v>
      </c>
      <c r="EW48" s="668">
        <f>IFERROR(VLOOKUP(EX40,$B$39:$F$40,5,0),0)</f>
        <v>0</v>
      </c>
      <c r="FJ48" s="668">
        <f>IFERROR(VLOOKUP(FK40,$B$39:$F$40,5,0),0)</f>
        <v>0</v>
      </c>
      <c r="FW48" s="668">
        <f>IFERROR(VLOOKUP(FX40,$B$39:$F$40,5,0),0)</f>
        <v>0</v>
      </c>
      <c r="GJ48" s="668">
        <f>IFERROR(VLOOKUP(GK40,$B$39:$F$40,5,0),0)</f>
        <v>0</v>
      </c>
      <c r="GW48" s="668">
        <f>IFERROR(VLOOKUP(GX40,$B$39:$F$40,5,0),0)</f>
        <v>0</v>
      </c>
      <c r="HJ48" s="668">
        <f>IFERROR(VLOOKUP(HK40,$B$39:$F$40,5,0),0)</f>
        <v>0</v>
      </c>
      <c r="HW48" s="668">
        <f>IFERROR(VLOOKUP(HX40,$B$39:$F$40,5,0),0)</f>
        <v>0</v>
      </c>
      <c r="IJ48" s="668">
        <f>IFERROR(VLOOKUP(IK40,$B$39:$F$40,5,0),0)</f>
        <v>0</v>
      </c>
      <c r="IW48" s="668">
        <f>IFERROR(VLOOKUP(IX40,$B$39:$F$40,5,0),0)</f>
        <v>0</v>
      </c>
      <c r="JJ48" s="668">
        <f>IFERROR(VLOOKUP(JK40,$B$39:$F$40,5,0),0)</f>
        <v>0</v>
      </c>
      <c r="JW48" s="668">
        <f>IFERROR(VLOOKUP(JX40,$B$39:$F$40,5,0),0)</f>
        <v>0</v>
      </c>
      <c r="KJ48" s="668">
        <f>IFERROR(VLOOKUP(KK40,$B$39:$F$40,5,0),0)</f>
        <v>0</v>
      </c>
      <c r="KW48" s="668">
        <f>IFERROR(VLOOKUP(KX40,$B$39:$F$40,5,0),0)</f>
        <v>0</v>
      </c>
      <c r="LJ48" s="668">
        <f>IFERROR(VLOOKUP(LK40,$B$39:$F$40,5,0),0)</f>
        <v>0</v>
      </c>
      <c r="LW48" s="668">
        <f>IFERROR(VLOOKUP(LX40,$B$39:$F$40,5,0),0)</f>
        <v>0</v>
      </c>
    </row>
    <row r="49" spans="2:335" ht="15.75" thickTop="1" x14ac:dyDescent="0.25">
      <c r="B49" s="772" t="str">
        <f>Sprache!$E$200</f>
        <v>Um zum Beispiel zehn weitere Personen hinzuzufügen, selektiere die Spalten HI bis MG und kopiere sie nach rechts. Fertig. (Blattschutz entfernen!)</v>
      </c>
      <c r="C49" s="773"/>
      <c r="D49" s="773"/>
      <c r="E49" s="773"/>
      <c r="F49" s="773"/>
      <c r="G49" s="773"/>
      <c r="H49" s="774"/>
      <c r="J49" s="668">
        <f>IFERROR(VLOOKUP(K39,$D$39:$G$40,4,0),0)</f>
        <v>0</v>
      </c>
      <c r="W49" s="668">
        <f>IFERROR(VLOOKUP(X39,$D$39:$G$40,4,0),0)</f>
        <v>0</v>
      </c>
      <c r="AJ49" s="668">
        <f>IFERROR(VLOOKUP(AK39,$D$39:$G$40,4,0),0)</f>
        <v>0</v>
      </c>
      <c r="AW49" s="668">
        <f>IFERROR(VLOOKUP(AX39,$D$39:$G$40,4,0),0)</f>
        <v>0</v>
      </c>
      <c r="BJ49" s="668">
        <f>IFERROR(VLOOKUP(BK39,$D$39:$G$40,4,0),0)</f>
        <v>0</v>
      </c>
      <c r="BW49" s="668">
        <f>IFERROR(VLOOKUP(BX39,$D$39:$G$40,4,0),0)</f>
        <v>0</v>
      </c>
      <c r="CJ49" s="668">
        <f>IFERROR(VLOOKUP(CK39,$D$39:$G$40,4,0),0)</f>
        <v>0</v>
      </c>
      <c r="CW49" s="668">
        <f>IFERROR(VLOOKUP(CX39,$D$39:$G$40,4,0),0)</f>
        <v>0</v>
      </c>
      <c r="DJ49" s="668">
        <f>IFERROR(VLOOKUP(DK39,$D$39:$G$40,4,0),0)</f>
        <v>0</v>
      </c>
      <c r="DW49" s="668">
        <f>IFERROR(VLOOKUP(DX39,$D$39:$G$40,4,0),0)</f>
        <v>0</v>
      </c>
      <c r="EJ49" s="668">
        <f>IFERROR(VLOOKUP(EK39,$D$39:$G$40,4,0),0)</f>
        <v>0</v>
      </c>
      <c r="EW49" s="668">
        <f>IFERROR(VLOOKUP(EX39,$D$39:$G$40,4,0),0)</f>
        <v>0</v>
      </c>
      <c r="FJ49" s="668">
        <f>IFERROR(VLOOKUP(FK39,$D$39:$G$40,4,0),0)</f>
        <v>0</v>
      </c>
      <c r="FW49" s="668">
        <f>IFERROR(VLOOKUP(FX39,$D$39:$G$40,4,0),0)</f>
        <v>0</v>
      </c>
      <c r="GJ49" s="668">
        <f>IFERROR(VLOOKUP(GK39,$D$39:$G$40,4,0),0)</f>
        <v>0</v>
      </c>
      <c r="GW49" s="668">
        <f>IFERROR(VLOOKUP(GX39,$D$39:$G$40,4,0),0)</f>
        <v>0</v>
      </c>
      <c r="HJ49" s="668">
        <f>IFERROR(VLOOKUP(HK39,$D$39:$G$40,4,0),0)</f>
        <v>0</v>
      </c>
      <c r="HW49" s="668">
        <f>IFERROR(VLOOKUP(HX39,$D$39:$G$40,4,0),0)</f>
        <v>0</v>
      </c>
      <c r="IJ49" s="668">
        <f>IFERROR(VLOOKUP(IK39,$D$39:$G$40,4,0),0)</f>
        <v>0</v>
      </c>
      <c r="IW49" s="668">
        <f>IFERROR(VLOOKUP(IX39,$D$39:$G$40,4,0),0)</f>
        <v>0</v>
      </c>
      <c r="JJ49" s="668">
        <f>IFERROR(VLOOKUP(JK39,$D$39:$G$40,4,0),0)</f>
        <v>0</v>
      </c>
      <c r="JW49" s="668">
        <f>IFERROR(VLOOKUP(JX39,$D$39:$G$40,4,0),0)</f>
        <v>0</v>
      </c>
      <c r="KJ49" s="668">
        <f>IFERROR(VLOOKUP(KK39,$D$39:$G$40,4,0),0)</f>
        <v>0</v>
      </c>
      <c r="KW49" s="668">
        <f>IFERROR(VLOOKUP(KX39,$D$39:$G$40,4,0),0)</f>
        <v>0</v>
      </c>
      <c r="LJ49" s="668">
        <f>IFERROR(VLOOKUP(LK39,$D$39:$G$40,4,0),0)</f>
        <v>0</v>
      </c>
      <c r="LW49" s="668">
        <f>IFERROR(VLOOKUP(LX39,$D$39:$G$40,4,0),0)</f>
        <v>0</v>
      </c>
    </row>
    <row r="50" spans="2:335" x14ac:dyDescent="0.25">
      <c r="B50" s="775"/>
      <c r="C50" s="776"/>
      <c r="D50" s="776"/>
      <c r="E50" s="776"/>
      <c r="F50" s="776"/>
      <c r="G50" s="776"/>
      <c r="H50" s="777"/>
      <c r="J50" s="668">
        <f>IFERROR(VLOOKUP(K40,$D$39:$G$40,4,0),0)</f>
        <v>0</v>
      </c>
      <c r="W50" s="668">
        <f>IFERROR(VLOOKUP(X40,$D$39:$G$40,4,0),0)</f>
        <v>0</v>
      </c>
      <c r="AJ50" s="668">
        <f>IFERROR(VLOOKUP(AK40,$D$39:$G$40,4,0),0)</f>
        <v>0</v>
      </c>
      <c r="AW50" s="668">
        <f>IFERROR(VLOOKUP(AX40,$D$39:$G$40,4,0),0)</f>
        <v>0</v>
      </c>
      <c r="BJ50" s="668">
        <f>IFERROR(VLOOKUP(BK40,$D$39:$G$40,4,0),0)</f>
        <v>0</v>
      </c>
      <c r="BW50" s="668">
        <f>IFERROR(VLOOKUP(BX40,$D$39:$G$40,4,0),0)</f>
        <v>0</v>
      </c>
      <c r="CJ50" s="668">
        <f>IFERROR(VLOOKUP(CK40,$D$39:$G$40,4,0),0)</f>
        <v>0</v>
      </c>
      <c r="CW50" s="668">
        <f>IFERROR(VLOOKUP(CX40,$D$39:$G$40,4,0),0)</f>
        <v>0</v>
      </c>
      <c r="DJ50" s="668">
        <f>IFERROR(VLOOKUP(DK40,$D$39:$G$40,4,0),0)</f>
        <v>0</v>
      </c>
      <c r="DW50" s="668">
        <f>IFERROR(VLOOKUP(DX40,$D$39:$G$40,4,0),0)</f>
        <v>0</v>
      </c>
      <c r="EJ50" s="668">
        <f>IFERROR(VLOOKUP(EK40,$D$39:$G$40,4,0),0)</f>
        <v>0</v>
      </c>
      <c r="EW50" s="668">
        <f>IFERROR(VLOOKUP(EX40,$D$39:$G$40,4,0),0)</f>
        <v>0</v>
      </c>
      <c r="FJ50" s="668">
        <f>IFERROR(VLOOKUP(FK40,$D$39:$G$40,4,0),0)</f>
        <v>0</v>
      </c>
      <c r="FW50" s="668">
        <f>IFERROR(VLOOKUP(FX40,$D$39:$G$40,4,0),0)</f>
        <v>0</v>
      </c>
      <c r="GJ50" s="668">
        <f>IFERROR(VLOOKUP(GK40,$D$39:$G$40,4,0),0)</f>
        <v>0</v>
      </c>
      <c r="GW50" s="668">
        <f>IFERROR(VLOOKUP(GX40,$D$39:$G$40,4,0),0)</f>
        <v>0</v>
      </c>
      <c r="HJ50" s="668">
        <f>IFERROR(VLOOKUP(HK40,$D$39:$G$40,4,0),0)</f>
        <v>0</v>
      </c>
      <c r="HW50" s="668">
        <f>IFERROR(VLOOKUP(HX40,$D$39:$G$40,4,0),0)</f>
        <v>0</v>
      </c>
      <c r="IJ50" s="668">
        <f>IFERROR(VLOOKUP(IK40,$D$39:$G$40,4,0),0)</f>
        <v>0</v>
      </c>
      <c r="IW50" s="668">
        <f>IFERROR(VLOOKUP(IX40,$D$39:$G$40,4,0),0)</f>
        <v>0</v>
      </c>
      <c r="JJ50" s="668">
        <f>IFERROR(VLOOKUP(JK40,$D$39:$G$40,4,0),0)</f>
        <v>0</v>
      </c>
      <c r="JW50" s="668">
        <f>IFERROR(VLOOKUP(JX40,$D$39:$G$40,4,0),0)</f>
        <v>0</v>
      </c>
      <c r="KJ50" s="668">
        <f>IFERROR(VLOOKUP(KK40,$D$39:$G$40,4,0),0)</f>
        <v>0</v>
      </c>
      <c r="KW50" s="668">
        <f>IFERROR(VLOOKUP(KX40,$D$39:$G$40,4,0),0)</f>
        <v>0</v>
      </c>
      <c r="LJ50" s="668">
        <f>IFERROR(VLOOKUP(LK40,$D$39:$G$40,4,0),0)</f>
        <v>0</v>
      </c>
      <c r="LW50" s="668">
        <f>IFERROR(VLOOKUP(LX40,$D$39:$G$40,4,0),0)</f>
        <v>0</v>
      </c>
    </row>
    <row r="51" spans="2:335" x14ac:dyDescent="0.25">
      <c r="B51" s="775"/>
      <c r="C51" s="776"/>
      <c r="D51" s="776"/>
      <c r="E51" s="776"/>
      <c r="F51" s="776"/>
      <c r="G51" s="776"/>
      <c r="H51" s="777"/>
    </row>
    <row r="52" spans="2:335" x14ac:dyDescent="0.25">
      <c r="B52" s="775" t="str">
        <f>Sprache!$E$201</f>
        <v>Um die Teams in der KO-Runde vorherzusagen, gib in den gelben Feldern die Nummern der Teams ein.</v>
      </c>
      <c r="C52" s="776"/>
      <c r="D52" s="776"/>
      <c r="E52" s="776"/>
      <c r="F52" s="776"/>
      <c r="G52" s="776"/>
      <c r="H52" s="777"/>
    </row>
    <row r="53" spans="2:335" x14ac:dyDescent="0.25">
      <c r="B53" s="775"/>
      <c r="C53" s="776"/>
      <c r="D53" s="776"/>
      <c r="E53" s="776"/>
      <c r="F53" s="776"/>
      <c r="G53" s="776"/>
      <c r="H53" s="777"/>
    </row>
    <row r="54" spans="2:335" x14ac:dyDescent="0.25">
      <c r="B54" s="775"/>
      <c r="C54" s="776"/>
      <c r="D54" s="776"/>
      <c r="E54" s="776"/>
      <c r="F54" s="776"/>
      <c r="G54" s="776"/>
      <c r="H54" s="777"/>
    </row>
    <row r="55" spans="2:335" x14ac:dyDescent="0.25">
      <c r="B55" s="775" t="str">
        <f>Sprache!$E$202</f>
        <v>Auf dem Tabellenblatt 'PrSettings' können die Faktoren für die einzelnen Kategorien und weitere Voreinstellungen gewählt werden.</v>
      </c>
      <c r="C55" s="776"/>
      <c r="D55" s="776"/>
      <c r="E55" s="776"/>
      <c r="F55" s="776"/>
      <c r="G55" s="776"/>
      <c r="H55" s="777"/>
    </row>
    <row r="56" spans="2:335" x14ac:dyDescent="0.25">
      <c r="B56" s="775"/>
      <c r="C56" s="776"/>
      <c r="D56" s="776"/>
      <c r="E56" s="776"/>
      <c r="F56" s="776"/>
      <c r="G56" s="776"/>
      <c r="H56" s="777"/>
    </row>
    <row r="57" spans="2:335" ht="15.75" thickBot="1" x14ac:dyDescent="0.3">
      <c r="B57" s="778"/>
      <c r="C57" s="779"/>
      <c r="D57" s="779"/>
      <c r="E57" s="779"/>
      <c r="F57" s="779"/>
      <c r="G57" s="779"/>
      <c r="H57" s="780"/>
    </row>
    <row r="58" spans="2:335" ht="15.75" thickTop="1" x14ac:dyDescent="0.25"/>
    <row r="59" spans="2:335" x14ac:dyDescent="0.25"/>
  </sheetData>
  <sheetProtection sheet="1" objects="1" scenarios="1" selectLockedCells="1"/>
  <mergeCells count="189">
    <mergeCell ref="B1:G1"/>
    <mergeCell ref="I2:T2"/>
    <mergeCell ref="V2:AG2"/>
    <mergeCell ref="B3:G3"/>
    <mergeCell ref="I3:T3"/>
    <mergeCell ref="V3:AG3"/>
    <mergeCell ref="B52:H54"/>
    <mergeCell ref="B55:H57"/>
    <mergeCell ref="L46:N46"/>
    <mergeCell ref="O46:T46"/>
    <mergeCell ref="Y46:AA46"/>
    <mergeCell ref="AB46:AG46"/>
    <mergeCell ref="B48:H48"/>
    <mergeCell ref="B49:H51"/>
    <mergeCell ref="F4:G4"/>
    <mergeCell ref="M4:N4"/>
    <mergeCell ref="Z4:AA4"/>
    <mergeCell ref="L44:N44"/>
    <mergeCell ref="Y44:AA44"/>
    <mergeCell ref="L45:N45"/>
    <mergeCell ref="Y45:AA45"/>
    <mergeCell ref="AL44:AN44"/>
    <mergeCell ref="AY44:BA44"/>
    <mergeCell ref="AL45:AN45"/>
    <mergeCell ref="AY45:BA45"/>
    <mergeCell ref="AL46:AN46"/>
    <mergeCell ref="AO46:AT46"/>
    <mergeCell ref="AY46:BA46"/>
    <mergeCell ref="AI2:AT2"/>
    <mergeCell ref="AV2:BG2"/>
    <mergeCell ref="AI3:AT3"/>
    <mergeCell ref="AV3:BG3"/>
    <mergeCell ref="AM4:AN4"/>
    <mergeCell ref="AZ4:BA4"/>
    <mergeCell ref="BB46:BG46"/>
    <mergeCell ref="BI2:BT2"/>
    <mergeCell ref="BV2:CG2"/>
    <mergeCell ref="BI3:BT3"/>
    <mergeCell ref="BV3:CG3"/>
    <mergeCell ref="BM4:BN4"/>
    <mergeCell ref="BZ4:CA4"/>
    <mergeCell ref="BL44:BN44"/>
    <mergeCell ref="BY44:CA44"/>
    <mergeCell ref="BL45:BN45"/>
    <mergeCell ref="BY45:CA45"/>
    <mergeCell ref="BL46:BN46"/>
    <mergeCell ref="BO46:BT46"/>
    <mergeCell ref="BY46:CA46"/>
    <mergeCell ref="CB46:CG46"/>
    <mergeCell ref="CM4:CN4"/>
    <mergeCell ref="CZ4:DA4"/>
    <mergeCell ref="DM4:DN4"/>
    <mergeCell ref="DZ4:EA4"/>
    <mergeCell ref="CL44:CN44"/>
    <mergeCell ref="CY44:DA44"/>
    <mergeCell ref="DL44:DN44"/>
    <mergeCell ref="DY44:EA44"/>
    <mergeCell ref="CL46:CN46"/>
    <mergeCell ref="CO46:CT46"/>
    <mergeCell ref="CY46:DA46"/>
    <mergeCell ref="DB46:DG46"/>
    <mergeCell ref="DL46:DN46"/>
    <mergeCell ref="DO46:DT46"/>
    <mergeCell ref="DY46:EA46"/>
    <mergeCell ref="CI2:CT2"/>
    <mergeCell ref="CV2:DG2"/>
    <mergeCell ref="DI2:DT2"/>
    <mergeCell ref="DV2:EG2"/>
    <mergeCell ref="CI3:CT3"/>
    <mergeCell ref="CV3:DG3"/>
    <mergeCell ref="DI3:DT3"/>
    <mergeCell ref="DV3:EG3"/>
    <mergeCell ref="CL45:CN45"/>
    <mergeCell ref="CY45:DA45"/>
    <mergeCell ref="DL45:DN45"/>
    <mergeCell ref="DY45:EA45"/>
    <mergeCell ref="EB46:EG46"/>
    <mergeCell ref="EI2:ET2"/>
    <mergeCell ref="EV2:FG2"/>
    <mergeCell ref="FI2:FT2"/>
    <mergeCell ref="FV2:GG2"/>
    <mergeCell ref="EM4:EN4"/>
    <mergeCell ref="EZ4:FA4"/>
    <mergeCell ref="FM4:FN4"/>
    <mergeCell ref="FZ4:GA4"/>
    <mergeCell ref="EL45:EN45"/>
    <mergeCell ref="EY45:FA45"/>
    <mergeCell ref="FL45:FN45"/>
    <mergeCell ref="FY45:GA45"/>
    <mergeCell ref="EL44:EN44"/>
    <mergeCell ref="EY44:FA44"/>
    <mergeCell ref="FL44:FN44"/>
    <mergeCell ref="FY44:GA44"/>
    <mergeCell ref="EL46:EN46"/>
    <mergeCell ref="EO46:ET46"/>
    <mergeCell ref="EY46:FA46"/>
    <mergeCell ref="FB46:FG46"/>
    <mergeCell ref="FL46:FN46"/>
    <mergeCell ref="FO46:FT46"/>
    <mergeCell ref="FY46:GA46"/>
    <mergeCell ref="GI2:GT2"/>
    <mergeCell ref="GV2:HG2"/>
    <mergeCell ref="HI2:HT2"/>
    <mergeCell ref="HV2:IG2"/>
    <mergeCell ref="EI3:ET3"/>
    <mergeCell ref="EV3:FG3"/>
    <mergeCell ref="FI3:FT3"/>
    <mergeCell ref="FV3:GG3"/>
    <mergeCell ref="GI3:GT3"/>
    <mergeCell ref="GV3:HG3"/>
    <mergeCell ref="HI3:HT3"/>
    <mergeCell ref="HV3:IG3"/>
    <mergeCell ref="GB46:GG46"/>
    <mergeCell ref="GL46:GN46"/>
    <mergeCell ref="HL46:HN46"/>
    <mergeCell ref="HO46:HT46"/>
    <mergeCell ref="HY46:IA46"/>
    <mergeCell ref="IB46:IG46"/>
    <mergeCell ref="II2:IT2"/>
    <mergeCell ref="IM4:IN4"/>
    <mergeCell ref="IL45:IN45"/>
    <mergeCell ref="GL45:GN45"/>
    <mergeCell ref="GY45:HA45"/>
    <mergeCell ref="HL45:HN45"/>
    <mergeCell ref="HY45:IA45"/>
    <mergeCell ref="GO46:GT46"/>
    <mergeCell ref="GY46:HA46"/>
    <mergeCell ref="HB46:HG46"/>
    <mergeCell ref="GM4:GN4"/>
    <mergeCell ref="GZ4:HA4"/>
    <mergeCell ref="HM4:HN4"/>
    <mergeCell ref="HZ4:IA4"/>
    <mergeCell ref="GL44:GN44"/>
    <mergeCell ref="GY44:HA44"/>
    <mergeCell ref="HL44:HN44"/>
    <mergeCell ref="HY44:IA44"/>
    <mergeCell ref="LI2:LT2"/>
    <mergeCell ref="LV2:MG2"/>
    <mergeCell ref="II3:IT3"/>
    <mergeCell ref="IV3:JG3"/>
    <mergeCell ref="JI3:JT3"/>
    <mergeCell ref="JV3:KG3"/>
    <mergeCell ref="KI3:KT3"/>
    <mergeCell ref="KV3:LG3"/>
    <mergeCell ref="LI3:LT3"/>
    <mergeCell ref="LV3:MG3"/>
    <mergeCell ref="IV2:JG2"/>
    <mergeCell ref="JI2:JT2"/>
    <mergeCell ref="JV2:KG2"/>
    <mergeCell ref="KI2:KT2"/>
    <mergeCell ref="KV2:LG2"/>
    <mergeCell ref="LM4:LN4"/>
    <mergeCell ref="LZ4:MA4"/>
    <mergeCell ref="IL44:IN44"/>
    <mergeCell ref="IY44:JA44"/>
    <mergeCell ref="JL44:JN44"/>
    <mergeCell ref="JY44:KA44"/>
    <mergeCell ref="KL44:KN44"/>
    <mergeCell ref="KY44:LA44"/>
    <mergeCell ref="LL44:LN44"/>
    <mergeCell ref="LY44:MA44"/>
    <mergeCell ref="IZ4:JA4"/>
    <mergeCell ref="JM4:JN4"/>
    <mergeCell ref="JZ4:KA4"/>
    <mergeCell ref="KM4:KN4"/>
    <mergeCell ref="KZ4:LA4"/>
    <mergeCell ref="LY46:MA46"/>
    <mergeCell ref="MB46:MG46"/>
    <mergeCell ref="LL45:LN45"/>
    <mergeCell ref="LY45:MA45"/>
    <mergeCell ref="IL46:IN46"/>
    <mergeCell ref="IO46:IT46"/>
    <mergeCell ref="IY46:JA46"/>
    <mergeCell ref="JB46:JG46"/>
    <mergeCell ref="JL46:JN46"/>
    <mergeCell ref="JO46:JT46"/>
    <mergeCell ref="JY46:KA46"/>
    <mergeCell ref="KB46:KG46"/>
    <mergeCell ref="KL46:KN46"/>
    <mergeCell ref="KO46:KT46"/>
    <mergeCell ref="KY46:LA46"/>
    <mergeCell ref="LB46:LG46"/>
    <mergeCell ref="LL46:LN46"/>
    <mergeCell ref="LO46:LT46"/>
    <mergeCell ref="IY45:JA45"/>
    <mergeCell ref="JL45:JN45"/>
    <mergeCell ref="JY45:KA45"/>
    <mergeCell ref="KL45:KN45"/>
    <mergeCell ref="KY45:LA45"/>
  </mergeCells>
  <conditionalFormatting sqref="J39:J40">
    <cfRule type="expression" dxfId="113" priority="533">
      <formula>O39&gt;1</formula>
    </cfRule>
  </conditionalFormatting>
  <conditionalFormatting sqref="L39:L40">
    <cfRule type="expression" dxfId="112" priority="535">
      <formula>O36&gt;1</formula>
    </cfRule>
  </conditionalFormatting>
  <conditionalFormatting sqref="J42 L42">
    <cfRule type="expression" dxfId="111" priority="124">
      <formula>$P$42&gt;1</formula>
    </cfRule>
  </conditionalFormatting>
  <conditionalFormatting sqref="W39:W40">
    <cfRule type="expression" dxfId="110" priority="122">
      <formula>AB39&gt;1</formula>
    </cfRule>
  </conditionalFormatting>
  <conditionalFormatting sqref="Y39:Y40">
    <cfRule type="expression" dxfId="109" priority="123">
      <formula>AB36&gt;1</formula>
    </cfRule>
  </conditionalFormatting>
  <conditionalFormatting sqref="W42 Y42">
    <cfRule type="expression" dxfId="108" priority="121">
      <formula>$P$42&gt;1</formula>
    </cfRule>
  </conditionalFormatting>
  <conditionalFormatting sqref="AJ39:AJ40">
    <cfRule type="expression" dxfId="107" priority="119">
      <formula>AO39&gt;1</formula>
    </cfRule>
  </conditionalFormatting>
  <conditionalFormatting sqref="AL39:AL40">
    <cfRule type="expression" dxfId="106" priority="120">
      <formula>AO36&gt;1</formula>
    </cfRule>
  </conditionalFormatting>
  <conditionalFormatting sqref="AJ42 AL42">
    <cfRule type="expression" dxfId="105" priority="118">
      <formula>$P$42&gt;1</formula>
    </cfRule>
  </conditionalFormatting>
  <conditionalFormatting sqref="AW39:AW40">
    <cfRule type="expression" dxfId="104" priority="116">
      <formula>BB39&gt;1</formula>
    </cfRule>
  </conditionalFormatting>
  <conditionalFormatting sqref="AY39:AY40">
    <cfRule type="expression" dxfId="103" priority="117">
      <formula>BB36&gt;1</formula>
    </cfRule>
  </conditionalFormatting>
  <conditionalFormatting sqref="AW42 AY42">
    <cfRule type="expression" dxfId="102" priority="115">
      <formula>$P$42&gt;1</formula>
    </cfRule>
  </conditionalFormatting>
  <conditionalFormatting sqref="BJ39:BJ40">
    <cfRule type="expression" dxfId="101" priority="113">
      <formula>BO39&gt;1</formula>
    </cfRule>
  </conditionalFormatting>
  <conditionalFormatting sqref="BL39:BL40">
    <cfRule type="expression" dxfId="100" priority="114">
      <formula>BO36&gt;1</formula>
    </cfRule>
  </conditionalFormatting>
  <conditionalFormatting sqref="BJ42 BL42">
    <cfRule type="expression" dxfId="99" priority="112">
      <formula>$P$42&gt;1</formula>
    </cfRule>
  </conditionalFormatting>
  <conditionalFormatting sqref="BW39:BW40">
    <cfRule type="expression" dxfId="98" priority="110">
      <formula>CB39&gt;1</formula>
    </cfRule>
  </conditionalFormatting>
  <conditionalFormatting sqref="BY39:BY40">
    <cfRule type="expression" dxfId="97" priority="111">
      <formula>CB36&gt;1</formula>
    </cfRule>
  </conditionalFormatting>
  <conditionalFormatting sqref="BW42 BY42">
    <cfRule type="expression" dxfId="96" priority="109">
      <formula>$P$42&gt;1</formula>
    </cfRule>
  </conditionalFormatting>
  <conditionalFormatting sqref="CJ39:CJ40">
    <cfRule type="expression" dxfId="95" priority="107">
      <formula>CO39&gt;1</formula>
    </cfRule>
  </conditionalFormatting>
  <conditionalFormatting sqref="CL39:CL40">
    <cfRule type="expression" dxfId="94" priority="108">
      <formula>CO36&gt;1</formula>
    </cfRule>
  </conditionalFormatting>
  <conditionalFormatting sqref="CJ42 CL42">
    <cfRule type="expression" dxfId="93" priority="106">
      <formula>$P$42&gt;1</formula>
    </cfRule>
  </conditionalFormatting>
  <conditionalFormatting sqref="CW39:CW40">
    <cfRule type="expression" dxfId="92" priority="104">
      <formula>DB39&gt;1</formula>
    </cfRule>
  </conditionalFormatting>
  <conditionalFormatting sqref="CY39:CY40">
    <cfRule type="expression" dxfId="91" priority="105">
      <formula>DB36&gt;1</formula>
    </cfRule>
  </conditionalFormatting>
  <conditionalFormatting sqref="CW42 CY42">
    <cfRule type="expression" dxfId="90" priority="103">
      <formula>$P$42&gt;1</formula>
    </cfRule>
  </conditionalFormatting>
  <conditionalFormatting sqref="DJ39:DJ40">
    <cfRule type="expression" dxfId="89" priority="101">
      <formula>DO39&gt;1</formula>
    </cfRule>
  </conditionalFormatting>
  <conditionalFormatting sqref="DL39:DL40">
    <cfRule type="expression" dxfId="88" priority="102">
      <formula>DO36&gt;1</formula>
    </cfRule>
  </conditionalFormatting>
  <conditionalFormatting sqref="DJ42 DL42">
    <cfRule type="expression" dxfId="87" priority="100">
      <formula>$P$42&gt;1</formula>
    </cfRule>
  </conditionalFormatting>
  <conditionalFormatting sqref="DW39:DW40">
    <cfRule type="expression" dxfId="86" priority="98">
      <formula>EB39&gt;1</formula>
    </cfRule>
  </conditionalFormatting>
  <conditionalFormatting sqref="DY39:DY40">
    <cfRule type="expression" dxfId="85" priority="99">
      <formula>EB36&gt;1</formula>
    </cfRule>
  </conditionalFormatting>
  <conditionalFormatting sqref="DW42 DY42">
    <cfRule type="expression" dxfId="84" priority="97">
      <formula>$P$42&gt;1</formula>
    </cfRule>
  </conditionalFormatting>
  <conditionalFormatting sqref="EJ39:EJ40">
    <cfRule type="expression" dxfId="83" priority="95">
      <formula>EO39&gt;1</formula>
    </cfRule>
  </conditionalFormatting>
  <conditionalFormatting sqref="EL39:EL40">
    <cfRule type="expression" dxfId="82" priority="96">
      <formula>EO36&gt;1</formula>
    </cfRule>
  </conditionalFormatting>
  <conditionalFormatting sqref="EJ42 EL42">
    <cfRule type="expression" dxfId="81" priority="94">
      <formula>$P$42&gt;1</formula>
    </cfRule>
  </conditionalFormatting>
  <conditionalFormatting sqref="EW39:EW40">
    <cfRule type="expression" dxfId="80" priority="92">
      <formula>FB39&gt;1</formula>
    </cfRule>
  </conditionalFormatting>
  <conditionalFormatting sqref="EY39:EY40">
    <cfRule type="expression" dxfId="79" priority="93">
      <formula>FB36&gt;1</formula>
    </cfRule>
  </conditionalFormatting>
  <conditionalFormatting sqref="EW42 EY42">
    <cfRule type="expression" dxfId="78" priority="91">
      <formula>$P$42&gt;1</formula>
    </cfRule>
  </conditionalFormatting>
  <conditionalFormatting sqref="FJ39:FJ40">
    <cfRule type="expression" dxfId="77" priority="89">
      <formula>FO39&gt;1</formula>
    </cfRule>
  </conditionalFormatting>
  <conditionalFormatting sqref="FL39:FL40">
    <cfRule type="expression" dxfId="76" priority="90">
      <formula>FO36&gt;1</formula>
    </cfRule>
  </conditionalFormatting>
  <conditionalFormatting sqref="FJ42 FL42">
    <cfRule type="expression" dxfId="75" priority="88">
      <formula>$P$42&gt;1</formula>
    </cfRule>
  </conditionalFormatting>
  <conditionalFormatting sqref="FW39:FW40">
    <cfRule type="expression" dxfId="74" priority="86">
      <formula>GB39&gt;1</formula>
    </cfRule>
  </conditionalFormatting>
  <conditionalFormatting sqref="FY39:FY40">
    <cfRule type="expression" dxfId="73" priority="87">
      <formula>GB36&gt;1</formula>
    </cfRule>
  </conditionalFormatting>
  <conditionalFormatting sqref="FW42 FY42">
    <cfRule type="expression" dxfId="72" priority="85">
      <formula>$P$42&gt;1</formula>
    </cfRule>
  </conditionalFormatting>
  <conditionalFormatting sqref="GJ39:GJ40">
    <cfRule type="expression" dxfId="71" priority="83">
      <formula>GO39&gt;1</formula>
    </cfRule>
  </conditionalFormatting>
  <conditionalFormatting sqref="GL39:GL40">
    <cfRule type="expression" dxfId="70" priority="84">
      <formula>GO36&gt;1</formula>
    </cfRule>
  </conditionalFormatting>
  <conditionalFormatting sqref="GJ42 GL42">
    <cfRule type="expression" dxfId="69" priority="82">
      <formula>$P$42&gt;1</formula>
    </cfRule>
  </conditionalFormatting>
  <conditionalFormatting sqref="GW39:GW40">
    <cfRule type="expression" dxfId="68" priority="80">
      <formula>HB39&gt;1</formula>
    </cfRule>
  </conditionalFormatting>
  <conditionalFormatting sqref="GY39:GY40">
    <cfRule type="expression" dxfId="67" priority="81">
      <formula>HB36&gt;1</formula>
    </cfRule>
  </conditionalFormatting>
  <conditionalFormatting sqref="GW42 GY42">
    <cfRule type="expression" dxfId="66" priority="79">
      <formula>$P$42&gt;1</formula>
    </cfRule>
  </conditionalFormatting>
  <conditionalFormatting sqref="HJ39:HJ40">
    <cfRule type="expression" dxfId="65" priority="77">
      <formula>HO39&gt;1</formula>
    </cfRule>
  </conditionalFormatting>
  <conditionalFormatting sqref="HL39:HL40">
    <cfRule type="expression" dxfId="64" priority="78">
      <formula>HO36&gt;1</formula>
    </cfRule>
  </conditionalFormatting>
  <conditionalFormatting sqref="HJ42 HL42">
    <cfRule type="expression" dxfId="63" priority="76">
      <formula>$P$42&gt;1</formula>
    </cfRule>
  </conditionalFormatting>
  <conditionalFormatting sqref="HW39:HW40">
    <cfRule type="expression" dxfId="62" priority="74">
      <formula>IB39&gt;1</formula>
    </cfRule>
  </conditionalFormatting>
  <conditionalFormatting sqref="HY39:HY40">
    <cfRule type="expression" dxfId="61" priority="75">
      <formula>IB36&gt;1</formula>
    </cfRule>
  </conditionalFormatting>
  <conditionalFormatting sqref="HW42 HY42">
    <cfRule type="expression" dxfId="60" priority="73">
      <formula>$P$42&gt;1</formula>
    </cfRule>
  </conditionalFormatting>
  <conditionalFormatting sqref="IJ39:IJ40">
    <cfRule type="expression" dxfId="59" priority="71">
      <formula>IO39&gt;1</formula>
    </cfRule>
  </conditionalFormatting>
  <conditionalFormatting sqref="IL39:IL40">
    <cfRule type="expression" dxfId="58" priority="72">
      <formula>IO36&gt;1</formula>
    </cfRule>
  </conditionalFormatting>
  <conditionalFormatting sqref="IJ42 IL42">
    <cfRule type="expression" dxfId="57" priority="70">
      <formula>$P$42&gt;1</formula>
    </cfRule>
  </conditionalFormatting>
  <conditionalFormatting sqref="IW39:IW40">
    <cfRule type="expression" dxfId="56" priority="68">
      <formula>JB39&gt;1</formula>
    </cfRule>
  </conditionalFormatting>
  <conditionalFormatting sqref="IY39:IY40">
    <cfRule type="expression" dxfId="55" priority="69">
      <formula>JB36&gt;1</formula>
    </cfRule>
  </conditionalFormatting>
  <conditionalFormatting sqref="IW42 IY42">
    <cfRule type="expression" dxfId="54" priority="67">
      <formula>$P$42&gt;1</formula>
    </cfRule>
  </conditionalFormatting>
  <conditionalFormatting sqref="JJ39:JJ40">
    <cfRule type="expression" dxfId="53" priority="65">
      <formula>JO39&gt;1</formula>
    </cfRule>
  </conditionalFormatting>
  <conditionalFormatting sqref="JL39:JL40">
    <cfRule type="expression" dxfId="52" priority="66">
      <formula>JO36&gt;1</formula>
    </cfRule>
  </conditionalFormatting>
  <conditionalFormatting sqref="JJ42 JL42">
    <cfRule type="expression" dxfId="51" priority="64">
      <formula>$P$42&gt;1</formula>
    </cfRule>
  </conditionalFormatting>
  <conditionalFormatting sqref="JW39:JW40">
    <cfRule type="expression" dxfId="50" priority="62">
      <formula>KB39&gt;1</formula>
    </cfRule>
  </conditionalFormatting>
  <conditionalFormatting sqref="JY39:JY40">
    <cfRule type="expression" dxfId="49" priority="63">
      <formula>KB36&gt;1</formula>
    </cfRule>
  </conditionalFormatting>
  <conditionalFormatting sqref="JW42 JY42">
    <cfRule type="expression" dxfId="48" priority="61">
      <formula>$P$42&gt;1</formula>
    </cfRule>
  </conditionalFormatting>
  <conditionalFormatting sqref="KJ39:KJ40">
    <cfRule type="expression" dxfId="47" priority="59">
      <formula>KO39&gt;1</formula>
    </cfRule>
  </conditionalFormatting>
  <conditionalFormatting sqref="KL39:KL40">
    <cfRule type="expression" dxfId="46" priority="60">
      <formula>KO36&gt;1</formula>
    </cfRule>
  </conditionalFormatting>
  <conditionalFormatting sqref="KJ42 KL42">
    <cfRule type="expression" dxfId="45" priority="58">
      <formula>$P$42&gt;1</formula>
    </cfRule>
  </conditionalFormatting>
  <conditionalFormatting sqref="KW39:KW40">
    <cfRule type="expression" dxfId="44" priority="56">
      <formula>LB39&gt;1</formula>
    </cfRule>
  </conditionalFormatting>
  <conditionalFormatting sqref="KY39:KY40">
    <cfRule type="expression" dxfId="43" priority="57">
      <formula>LB36&gt;1</formula>
    </cfRule>
  </conditionalFormatting>
  <conditionalFormatting sqref="KW42 KY42">
    <cfRule type="expression" dxfId="42" priority="55">
      <formula>$P$42&gt;1</formula>
    </cfRule>
  </conditionalFormatting>
  <conditionalFormatting sqref="LJ39:LJ40">
    <cfRule type="expression" dxfId="41" priority="53">
      <formula>LO39&gt;1</formula>
    </cfRule>
  </conditionalFormatting>
  <conditionalFormatting sqref="LL39:LL40">
    <cfRule type="expression" dxfId="40" priority="54">
      <formula>LO36&gt;1</formula>
    </cfRule>
  </conditionalFormatting>
  <conditionalFormatting sqref="LJ42 LL42">
    <cfRule type="expression" dxfId="39" priority="52">
      <formula>$P$42&gt;1</formula>
    </cfRule>
  </conditionalFormatting>
  <conditionalFormatting sqref="LW39:LW40">
    <cfRule type="expression" dxfId="38" priority="50">
      <formula>MB39&gt;1</formula>
    </cfRule>
  </conditionalFormatting>
  <conditionalFormatting sqref="LY39:LY40">
    <cfRule type="expression" dxfId="37" priority="51">
      <formula>MB36&gt;1</formula>
    </cfRule>
  </conditionalFormatting>
  <conditionalFormatting sqref="LW42 LY42">
    <cfRule type="expression" dxfId="36" priority="49">
      <formula>$P$42&gt;1</formula>
    </cfRule>
  </conditionalFormatting>
  <pageMargins left="0.7" right="0.7" top="0.78740157499999996" bottom="0.78740157499999996"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C0565-656E-4DB9-A7A5-E46A838BFC2A}">
  <dimension ref="A1:M106"/>
  <sheetViews>
    <sheetView showGridLines="0" showRowColHeaders="0" workbookViewId="0">
      <selection activeCell="F1" sqref="F1:XFD1048576"/>
    </sheetView>
  </sheetViews>
  <sheetFormatPr baseColWidth="10" defaultColWidth="0" defaultRowHeight="15" zeroHeight="1" x14ac:dyDescent="0.25"/>
  <cols>
    <col min="1" max="1" width="11.42578125" customWidth="1"/>
    <col min="2" max="2" width="6.7109375" customWidth="1"/>
    <col min="3" max="3" width="20.85546875" customWidth="1"/>
    <col min="4" max="5" width="11.42578125" customWidth="1"/>
    <col min="6" max="6" width="3.42578125" hidden="1" customWidth="1"/>
    <col min="7" max="7" width="11.42578125" hidden="1" customWidth="1"/>
    <col min="8" max="8" width="21.42578125" hidden="1" customWidth="1"/>
    <col min="9" max="9" width="8.42578125" hidden="1" customWidth="1"/>
    <col min="10" max="11" width="11.42578125" hidden="1" customWidth="1"/>
    <col min="12" max="12" width="19.140625" hidden="1" customWidth="1"/>
    <col min="13" max="13" width="6.5703125" hidden="1" customWidth="1"/>
    <col min="14" max="16384" width="11.42578125" hidden="1"/>
  </cols>
  <sheetData>
    <row r="1" spans="2:13" ht="23.25" x14ac:dyDescent="0.35">
      <c r="B1" s="787" t="str">
        <f>Sprache!$E$216</f>
        <v>Vorhersagen-Ranking</v>
      </c>
      <c r="C1" s="787"/>
      <c r="D1" s="787"/>
    </row>
    <row r="2" spans="2:13" ht="15.75" thickBot="1" x14ac:dyDescent="0.3"/>
    <row r="3" spans="2:13" ht="16.5" thickTop="1" thickBot="1" x14ac:dyDescent="0.3">
      <c r="B3" s="690"/>
      <c r="C3" s="691" t="str">
        <f>Sprache!$E$127</f>
        <v>Name</v>
      </c>
      <c r="D3" s="683" t="str">
        <f>Sprache!$E$101</f>
        <v>Gesamt</v>
      </c>
      <c r="G3" s="670" t="s">
        <v>474</v>
      </c>
      <c r="H3" s="682" t="s">
        <v>311</v>
      </c>
      <c r="I3" s="683" t="s">
        <v>170</v>
      </c>
      <c r="J3" s="669" t="s">
        <v>474</v>
      </c>
      <c r="L3" t="s">
        <v>1137</v>
      </c>
      <c r="M3">
        <v>9</v>
      </c>
    </row>
    <row r="4" spans="2:13" x14ac:dyDescent="0.25">
      <c r="B4" s="671">
        <v>1</v>
      </c>
      <c r="C4" s="672" t="str">
        <f>IFERROR(VLOOKUP(B4,$G$4:$H$103,2,0),"")</f>
        <v>Anna</v>
      </c>
      <c r="D4" s="673">
        <f>IFERROR(VLOOKUP(B4,$G$4:$I$103,3,0),"")</f>
        <v>0</v>
      </c>
      <c r="G4" s="676">
        <f>IF(J4="","",RANK(J4,$J$4:$J$103,1))</f>
        <v>1</v>
      </c>
      <c r="H4" s="684" t="str">
        <f>IF(INDEX(Predictions_1!$A$2:$AWV$3,2,$M$3+(ROW(A1)-1)*$M$4)="","",INDEX(Predictions_1!$A$2:$AWV$3,2,$M$3+(ROW(A1)-1)*$M$4))</f>
        <v>Anna</v>
      </c>
      <c r="I4" s="685">
        <f>IF(INDEX(Predictions_1!$A$2:$AWV$3,2,$M$3+(ROW(A1)-1)*$M$4)="","",INDEX(Predictions_1!$A$2:$AWV$3,1,$M$3+(ROW(A1)-1)*$M$4))</f>
        <v>0</v>
      </c>
      <c r="J4" s="679">
        <f>IF(I4="","",RANK(I4,$I$4:$I$103,0)+ROW()*0.001)</f>
        <v>1.004</v>
      </c>
      <c r="L4" t="s">
        <v>1138</v>
      </c>
      <c r="M4">
        <v>13</v>
      </c>
    </row>
    <row r="5" spans="2:13" x14ac:dyDescent="0.25">
      <c r="B5" s="674">
        <v>2</v>
      </c>
      <c r="C5" s="646" t="str">
        <f t="shared" ref="C5:C68" si="0">IFERROR(VLOOKUP(B5,$G$4:$H$103,2,0),"")</f>
        <v>Peter</v>
      </c>
      <c r="D5" s="607">
        <f t="shared" ref="D5:D68" si="1">IFERROR(VLOOKUP(B5,$G$4:$I$103,3,0),"")</f>
        <v>0</v>
      </c>
      <c r="G5" s="677">
        <f t="shared" ref="G5:G68" si="2">IF(J5="","",RANK(J5,$J$4:$J$103,1))</f>
        <v>2</v>
      </c>
      <c r="H5" s="686" t="str">
        <f>IF(INDEX(Predictions_1!$A$2:$AWV$3,2,$M$3+(ROW(A2)-1)*$M$4)="","",INDEX(Predictions_1!$A$2:$AWV$3,2,$M$3+(ROW(A2)-1)*$M$4))</f>
        <v>Peter</v>
      </c>
      <c r="I5" s="687">
        <f>IF(INDEX(Predictions_1!$A$2:$AWV$3,2,$M$3+(ROW(A2)-1)*$M$4)="","",INDEX(Predictions_1!$A$2:$AWV$3,1,$M$3+(ROW(A2)-1)*$M$4))</f>
        <v>0</v>
      </c>
      <c r="J5" s="680">
        <f t="shared" ref="J5:J68" si="3">IF(I5="","",RANK(I5,$I$4:$I$103,0)+ROW()*0.001)</f>
        <v>1.0049999999999999</v>
      </c>
    </row>
    <row r="6" spans="2:13" x14ac:dyDescent="0.25">
      <c r="B6" s="674">
        <v>3</v>
      </c>
      <c r="C6" s="646" t="str">
        <f t="shared" si="0"/>
        <v/>
      </c>
      <c r="D6" s="607" t="str">
        <f t="shared" si="1"/>
        <v/>
      </c>
      <c r="G6" s="677" t="str">
        <f t="shared" si="2"/>
        <v/>
      </c>
      <c r="H6" s="686" t="str">
        <f>IF(INDEX(Predictions_1!$A$2:$AWV$3,2,$M$3+(ROW(A3)-1)*$M$4)="","",INDEX(Predictions_1!$A$2:$AWV$3,2,$M$3+(ROW(A3)-1)*$M$4))</f>
        <v/>
      </c>
      <c r="I6" s="687" t="str">
        <f>IF(INDEX(Predictions_1!$A$2:$AWV$3,2,$M$3+(ROW(A3)-1)*$M$4)="","",INDEX(Predictions_1!$A$2:$AWV$3,1,$M$3+(ROW(A3)-1)*$M$4))</f>
        <v/>
      </c>
      <c r="J6" s="680" t="str">
        <f t="shared" si="3"/>
        <v/>
      </c>
    </row>
    <row r="7" spans="2:13" x14ac:dyDescent="0.25">
      <c r="B7" s="674">
        <v>4</v>
      </c>
      <c r="C7" s="646" t="str">
        <f t="shared" si="0"/>
        <v/>
      </c>
      <c r="D7" s="607" t="str">
        <f t="shared" si="1"/>
        <v/>
      </c>
      <c r="G7" s="677" t="str">
        <f t="shared" si="2"/>
        <v/>
      </c>
      <c r="H7" s="686" t="str">
        <f>IF(INDEX(Predictions_1!$A$2:$AWV$3,2,$M$3+(ROW(A4)-1)*$M$4)="","",INDEX(Predictions_1!$A$2:$AWV$3,2,$M$3+(ROW(A4)-1)*$M$4))</f>
        <v/>
      </c>
      <c r="I7" s="687" t="str">
        <f>IF(INDEX(Predictions_1!$A$2:$AWV$3,2,$M$3+(ROW(A4)-1)*$M$4)="","",INDEX(Predictions_1!$A$2:$AWV$3,1,$M$3+(ROW(A4)-1)*$M$4))</f>
        <v/>
      </c>
      <c r="J7" s="680" t="str">
        <f t="shared" si="3"/>
        <v/>
      </c>
    </row>
    <row r="8" spans="2:13" x14ac:dyDescent="0.25">
      <c r="B8" s="674">
        <v>5</v>
      </c>
      <c r="C8" s="646" t="str">
        <f t="shared" si="0"/>
        <v/>
      </c>
      <c r="D8" s="607" t="str">
        <f t="shared" si="1"/>
        <v/>
      </c>
      <c r="G8" s="677" t="str">
        <f t="shared" si="2"/>
        <v/>
      </c>
      <c r="H8" s="686" t="str">
        <f>IF(INDEX(Predictions_1!$A$2:$AWV$3,2,$M$3+(ROW(A5)-1)*$M$4)="","",INDEX(Predictions_1!$A$2:$AWV$3,2,$M$3+(ROW(A5)-1)*$M$4))</f>
        <v/>
      </c>
      <c r="I8" s="687" t="str">
        <f>IF(INDEX(Predictions_1!$A$2:$AWV$3,2,$M$3+(ROW(A5)-1)*$M$4)="","",INDEX(Predictions_1!$A$2:$AWV$3,1,$M$3+(ROW(A5)-1)*$M$4))</f>
        <v/>
      </c>
      <c r="J8" s="680" t="str">
        <f t="shared" si="3"/>
        <v/>
      </c>
    </row>
    <row r="9" spans="2:13" x14ac:dyDescent="0.25">
      <c r="B9" s="674">
        <v>6</v>
      </c>
      <c r="C9" s="646" t="str">
        <f t="shared" si="0"/>
        <v/>
      </c>
      <c r="D9" s="607" t="str">
        <f t="shared" si="1"/>
        <v/>
      </c>
      <c r="G9" s="677" t="str">
        <f t="shared" si="2"/>
        <v/>
      </c>
      <c r="H9" s="686" t="str">
        <f>IF(INDEX(Predictions_1!$A$2:$AWV$3,2,$M$3+(ROW(A6)-1)*$M$4)="","",INDEX(Predictions_1!$A$2:$AWV$3,2,$M$3+(ROW(A6)-1)*$M$4))</f>
        <v/>
      </c>
      <c r="I9" s="687" t="str">
        <f>IF(INDEX(Predictions_1!$A$2:$AWV$3,2,$M$3+(ROW(A6)-1)*$M$4)="","",INDEX(Predictions_1!$A$2:$AWV$3,1,$M$3+(ROW(A6)-1)*$M$4))</f>
        <v/>
      </c>
      <c r="J9" s="680" t="str">
        <f t="shared" si="3"/>
        <v/>
      </c>
    </row>
    <row r="10" spans="2:13" x14ac:dyDescent="0.25">
      <c r="B10" s="674">
        <v>7</v>
      </c>
      <c r="C10" s="646" t="str">
        <f t="shared" si="0"/>
        <v/>
      </c>
      <c r="D10" s="607" t="str">
        <f t="shared" si="1"/>
        <v/>
      </c>
      <c r="G10" s="677" t="str">
        <f t="shared" si="2"/>
        <v/>
      </c>
      <c r="H10" s="686" t="str">
        <f>IF(INDEX(Predictions_1!$A$2:$AWV$3,2,$M$3+(ROW(A7)-1)*$M$4)="","",INDEX(Predictions_1!$A$2:$AWV$3,2,$M$3+(ROW(A7)-1)*$M$4))</f>
        <v/>
      </c>
      <c r="I10" s="687" t="str">
        <f>IF(INDEX(Predictions_1!$A$2:$AWV$3,2,$M$3+(ROW(A7)-1)*$M$4)="","",INDEX(Predictions_1!$A$2:$AWV$3,1,$M$3+(ROW(A7)-1)*$M$4))</f>
        <v/>
      </c>
      <c r="J10" s="680" t="str">
        <f t="shared" si="3"/>
        <v/>
      </c>
    </row>
    <row r="11" spans="2:13" x14ac:dyDescent="0.25">
      <c r="B11" s="674">
        <v>8</v>
      </c>
      <c r="C11" s="646" t="str">
        <f t="shared" si="0"/>
        <v/>
      </c>
      <c r="D11" s="607" t="str">
        <f t="shared" si="1"/>
        <v/>
      </c>
      <c r="G11" s="677" t="str">
        <f t="shared" si="2"/>
        <v/>
      </c>
      <c r="H11" s="686" t="str">
        <f>IF(INDEX(Predictions_1!$A$2:$AWV$3,2,$M$3+(ROW(A8)-1)*$M$4)="","",INDEX(Predictions_1!$A$2:$AWV$3,2,$M$3+(ROW(A8)-1)*$M$4))</f>
        <v/>
      </c>
      <c r="I11" s="687" t="str">
        <f>IF(INDEX(Predictions_1!$A$2:$AWV$3,2,$M$3+(ROW(A8)-1)*$M$4)="","",INDEX(Predictions_1!$A$2:$AWV$3,1,$M$3+(ROW(A8)-1)*$M$4))</f>
        <v/>
      </c>
      <c r="J11" s="680" t="str">
        <f t="shared" si="3"/>
        <v/>
      </c>
    </row>
    <row r="12" spans="2:13" x14ac:dyDescent="0.25">
      <c r="B12" s="674">
        <v>9</v>
      </c>
      <c r="C12" s="646" t="str">
        <f t="shared" si="0"/>
        <v/>
      </c>
      <c r="D12" s="607" t="str">
        <f t="shared" si="1"/>
        <v/>
      </c>
      <c r="G12" s="677" t="str">
        <f t="shared" si="2"/>
        <v/>
      </c>
      <c r="H12" s="686" t="str">
        <f>IF(INDEX(Predictions_1!$A$2:$AWV$3,2,$M$3+(ROW(A9)-1)*$M$4)="","",INDEX(Predictions_1!$A$2:$AWV$3,2,$M$3+(ROW(A9)-1)*$M$4))</f>
        <v/>
      </c>
      <c r="I12" s="687" t="str">
        <f>IF(INDEX(Predictions_1!$A$2:$AWV$3,2,$M$3+(ROW(A9)-1)*$M$4)="","",INDEX(Predictions_1!$A$2:$AWV$3,1,$M$3+(ROW(A9)-1)*$M$4))</f>
        <v/>
      </c>
      <c r="J12" s="680" t="str">
        <f t="shared" si="3"/>
        <v/>
      </c>
    </row>
    <row r="13" spans="2:13" x14ac:dyDescent="0.25">
      <c r="B13" s="674">
        <v>10</v>
      </c>
      <c r="C13" s="646" t="str">
        <f t="shared" si="0"/>
        <v/>
      </c>
      <c r="D13" s="607" t="str">
        <f t="shared" si="1"/>
        <v/>
      </c>
      <c r="G13" s="677" t="str">
        <f t="shared" si="2"/>
        <v/>
      </c>
      <c r="H13" s="686" t="str">
        <f>IF(INDEX(Predictions_1!$A$2:$AWV$3,2,$M$3+(ROW(A10)-1)*$M$4)="","",INDEX(Predictions_1!$A$2:$AWV$3,2,$M$3+(ROW(A10)-1)*$M$4))</f>
        <v/>
      </c>
      <c r="I13" s="687" t="str">
        <f>IF(INDEX(Predictions_1!$A$2:$AWV$3,2,$M$3+(ROW(A10)-1)*$M$4)="","",INDEX(Predictions_1!$A$2:$AWV$3,1,$M$3+(ROW(A10)-1)*$M$4))</f>
        <v/>
      </c>
      <c r="J13" s="680" t="str">
        <f t="shared" si="3"/>
        <v/>
      </c>
    </row>
    <row r="14" spans="2:13" x14ac:dyDescent="0.25">
      <c r="B14" s="674">
        <v>11</v>
      </c>
      <c r="C14" s="646" t="str">
        <f t="shared" si="0"/>
        <v/>
      </c>
      <c r="D14" s="607" t="str">
        <f t="shared" si="1"/>
        <v/>
      </c>
      <c r="G14" s="677" t="str">
        <f t="shared" si="2"/>
        <v/>
      </c>
      <c r="H14" s="686" t="str">
        <f>IF(INDEX(Predictions_1!$A$2:$AWV$3,2,$M$3+(ROW(A11)-1)*$M$4)="","",INDEX(Predictions_1!$A$2:$AWV$3,2,$M$3+(ROW(A11)-1)*$M$4))</f>
        <v/>
      </c>
      <c r="I14" s="687" t="str">
        <f>IF(INDEX(Predictions_1!$A$2:$AWV$3,2,$M$3+(ROW(A11)-1)*$M$4)="","",INDEX(Predictions_1!$A$2:$AWV$3,1,$M$3+(ROW(A11)-1)*$M$4))</f>
        <v/>
      </c>
      <c r="J14" s="680" t="str">
        <f t="shared" si="3"/>
        <v/>
      </c>
    </row>
    <row r="15" spans="2:13" x14ac:dyDescent="0.25">
      <c r="B15" s="674">
        <v>12</v>
      </c>
      <c r="C15" s="646" t="str">
        <f t="shared" si="0"/>
        <v/>
      </c>
      <c r="D15" s="607" t="str">
        <f t="shared" si="1"/>
        <v/>
      </c>
      <c r="G15" s="677" t="str">
        <f t="shared" si="2"/>
        <v/>
      </c>
      <c r="H15" s="686" t="str">
        <f>IF(INDEX(Predictions_1!$A$2:$AWV$3,2,$M$3+(ROW(A12)-1)*$M$4)="","",INDEX(Predictions_1!$A$2:$AWV$3,2,$M$3+(ROW(A12)-1)*$M$4))</f>
        <v/>
      </c>
      <c r="I15" s="687" t="str">
        <f>IF(INDEX(Predictions_1!$A$2:$AWV$3,2,$M$3+(ROW(A12)-1)*$M$4)="","",INDEX(Predictions_1!$A$2:$AWV$3,1,$M$3+(ROW(A12)-1)*$M$4))</f>
        <v/>
      </c>
      <c r="J15" s="680" t="str">
        <f t="shared" si="3"/>
        <v/>
      </c>
    </row>
    <row r="16" spans="2:13" x14ac:dyDescent="0.25">
      <c r="B16" s="674">
        <v>13</v>
      </c>
      <c r="C16" s="646" t="str">
        <f t="shared" si="0"/>
        <v/>
      </c>
      <c r="D16" s="607" t="str">
        <f t="shared" si="1"/>
        <v/>
      </c>
      <c r="G16" s="677" t="str">
        <f t="shared" si="2"/>
        <v/>
      </c>
      <c r="H16" s="686" t="str">
        <f>IF(INDEX(Predictions_1!$A$2:$AWV$3,2,$M$3+(ROW(A13)-1)*$M$4)="","",INDEX(Predictions_1!$A$2:$AWV$3,2,$M$3+(ROW(A13)-1)*$M$4))</f>
        <v/>
      </c>
      <c r="I16" s="687" t="str">
        <f>IF(INDEX(Predictions_1!$A$2:$AWV$3,2,$M$3+(ROW(A13)-1)*$M$4)="","",INDEX(Predictions_1!$A$2:$AWV$3,1,$M$3+(ROW(A13)-1)*$M$4))</f>
        <v/>
      </c>
      <c r="J16" s="680" t="str">
        <f t="shared" si="3"/>
        <v/>
      </c>
    </row>
    <row r="17" spans="2:10" x14ac:dyDescent="0.25">
      <c r="B17" s="674">
        <v>14</v>
      </c>
      <c r="C17" s="646" t="str">
        <f t="shared" si="0"/>
        <v/>
      </c>
      <c r="D17" s="607" t="str">
        <f t="shared" si="1"/>
        <v/>
      </c>
      <c r="G17" s="677" t="str">
        <f t="shared" si="2"/>
        <v/>
      </c>
      <c r="H17" s="686" t="str">
        <f>IF(INDEX(Predictions_1!$A$2:$AWV$3,2,$M$3+(ROW(A14)-1)*$M$4)="","",INDEX(Predictions_1!$A$2:$AWV$3,2,$M$3+(ROW(A14)-1)*$M$4))</f>
        <v/>
      </c>
      <c r="I17" s="687" t="str">
        <f>IF(INDEX(Predictions_1!$A$2:$AWV$3,2,$M$3+(ROW(A14)-1)*$M$4)="","",INDEX(Predictions_1!$A$2:$AWV$3,1,$M$3+(ROW(A14)-1)*$M$4))</f>
        <v/>
      </c>
      <c r="J17" s="680" t="str">
        <f t="shared" si="3"/>
        <v/>
      </c>
    </row>
    <row r="18" spans="2:10" x14ac:dyDescent="0.25">
      <c r="B18" s="674">
        <v>15</v>
      </c>
      <c r="C18" s="646" t="str">
        <f t="shared" si="0"/>
        <v/>
      </c>
      <c r="D18" s="607" t="str">
        <f t="shared" si="1"/>
        <v/>
      </c>
      <c r="G18" s="677" t="str">
        <f t="shared" si="2"/>
        <v/>
      </c>
      <c r="H18" s="686" t="str">
        <f>IF(INDEX(Predictions_1!$A$2:$AWV$3,2,$M$3+(ROW(A15)-1)*$M$4)="","",INDEX(Predictions_1!$A$2:$AWV$3,2,$M$3+(ROW(A15)-1)*$M$4))</f>
        <v/>
      </c>
      <c r="I18" s="687" t="str">
        <f>IF(INDEX(Predictions_1!$A$2:$AWV$3,2,$M$3+(ROW(A15)-1)*$M$4)="","",INDEX(Predictions_1!$A$2:$AWV$3,1,$M$3+(ROW(A15)-1)*$M$4))</f>
        <v/>
      </c>
      <c r="J18" s="680" t="str">
        <f t="shared" si="3"/>
        <v/>
      </c>
    </row>
    <row r="19" spans="2:10" x14ac:dyDescent="0.25">
      <c r="B19" s="674">
        <v>16</v>
      </c>
      <c r="C19" s="646" t="str">
        <f t="shared" si="0"/>
        <v/>
      </c>
      <c r="D19" s="607" t="str">
        <f t="shared" si="1"/>
        <v/>
      </c>
      <c r="G19" s="677" t="str">
        <f t="shared" si="2"/>
        <v/>
      </c>
      <c r="H19" s="686" t="str">
        <f>IF(INDEX(Predictions_1!$A$2:$AWV$3,2,$M$3+(ROW(A16)-1)*$M$4)="","",INDEX(Predictions_1!$A$2:$AWV$3,2,$M$3+(ROW(A16)-1)*$M$4))</f>
        <v/>
      </c>
      <c r="I19" s="687" t="str">
        <f>IF(INDEX(Predictions_1!$A$2:$AWV$3,2,$M$3+(ROW(A16)-1)*$M$4)="","",INDEX(Predictions_1!$A$2:$AWV$3,1,$M$3+(ROW(A16)-1)*$M$4))</f>
        <v/>
      </c>
      <c r="J19" s="680" t="str">
        <f t="shared" si="3"/>
        <v/>
      </c>
    </row>
    <row r="20" spans="2:10" x14ac:dyDescent="0.25">
      <c r="B20" s="674">
        <v>17</v>
      </c>
      <c r="C20" s="646" t="str">
        <f t="shared" si="0"/>
        <v/>
      </c>
      <c r="D20" s="607" t="str">
        <f t="shared" si="1"/>
        <v/>
      </c>
      <c r="G20" s="677" t="str">
        <f t="shared" si="2"/>
        <v/>
      </c>
      <c r="H20" s="686" t="str">
        <f>IF(INDEX(Predictions_1!$A$2:$AWV$3,2,$M$3+(ROW(A17)-1)*$M$4)="","",INDEX(Predictions_1!$A$2:$AWV$3,2,$M$3+(ROW(A17)-1)*$M$4))</f>
        <v/>
      </c>
      <c r="I20" s="687" t="str">
        <f>IF(INDEX(Predictions_1!$A$2:$AWV$3,2,$M$3+(ROW(A17)-1)*$M$4)="","",INDEX(Predictions_1!$A$2:$AWV$3,1,$M$3+(ROW(A17)-1)*$M$4))</f>
        <v/>
      </c>
      <c r="J20" s="680" t="str">
        <f t="shared" si="3"/>
        <v/>
      </c>
    </row>
    <row r="21" spans="2:10" x14ac:dyDescent="0.25">
      <c r="B21" s="674">
        <v>18</v>
      </c>
      <c r="C21" s="646" t="str">
        <f t="shared" si="0"/>
        <v/>
      </c>
      <c r="D21" s="607" t="str">
        <f t="shared" si="1"/>
        <v/>
      </c>
      <c r="G21" s="677" t="str">
        <f t="shared" si="2"/>
        <v/>
      </c>
      <c r="H21" s="686" t="str">
        <f>IF(INDEX(Predictions_1!$A$2:$AWV$3,2,$M$3+(ROW(A18)-1)*$M$4)="","",INDEX(Predictions_1!$A$2:$AWV$3,2,$M$3+(ROW(A18)-1)*$M$4))</f>
        <v/>
      </c>
      <c r="I21" s="687" t="str">
        <f>IF(INDEX(Predictions_1!$A$2:$AWV$3,2,$M$3+(ROW(A18)-1)*$M$4)="","",INDEX(Predictions_1!$A$2:$AWV$3,1,$M$3+(ROW(A18)-1)*$M$4))</f>
        <v/>
      </c>
      <c r="J21" s="680" t="str">
        <f t="shared" si="3"/>
        <v/>
      </c>
    </row>
    <row r="22" spans="2:10" x14ac:dyDescent="0.25">
      <c r="B22" s="674">
        <v>19</v>
      </c>
      <c r="C22" s="646" t="str">
        <f t="shared" si="0"/>
        <v/>
      </c>
      <c r="D22" s="607" t="str">
        <f t="shared" si="1"/>
        <v/>
      </c>
      <c r="G22" s="677" t="str">
        <f t="shared" si="2"/>
        <v/>
      </c>
      <c r="H22" s="686" t="str">
        <f>IF(INDEX(Predictions_1!$A$2:$AWV$3,2,$M$3+(ROW(A19)-1)*$M$4)="","",INDEX(Predictions_1!$A$2:$AWV$3,2,$M$3+(ROW(A19)-1)*$M$4))</f>
        <v/>
      </c>
      <c r="I22" s="687" t="str">
        <f>IF(INDEX(Predictions_1!$A$2:$AWV$3,2,$M$3+(ROW(A19)-1)*$M$4)="","",INDEX(Predictions_1!$A$2:$AWV$3,1,$M$3+(ROW(A19)-1)*$M$4))</f>
        <v/>
      </c>
      <c r="J22" s="680" t="str">
        <f t="shared" si="3"/>
        <v/>
      </c>
    </row>
    <row r="23" spans="2:10" x14ac:dyDescent="0.25">
      <c r="B23" s="674">
        <v>20</v>
      </c>
      <c r="C23" s="646" t="str">
        <f t="shared" si="0"/>
        <v/>
      </c>
      <c r="D23" s="607" t="str">
        <f t="shared" si="1"/>
        <v/>
      </c>
      <c r="G23" s="677" t="str">
        <f t="shared" si="2"/>
        <v/>
      </c>
      <c r="H23" s="686" t="str">
        <f>IF(INDEX(Predictions_1!$A$2:$AWV$3,2,$M$3+(ROW(A20)-1)*$M$4)="","",INDEX(Predictions_1!$A$2:$AWV$3,2,$M$3+(ROW(A20)-1)*$M$4))</f>
        <v/>
      </c>
      <c r="I23" s="687" t="str">
        <f>IF(INDEX(Predictions_1!$A$2:$AWV$3,2,$M$3+(ROW(A20)-1)*$M$4)="","",INDEX(Predictions_1!$A$2:$AWV$3,1,$M$3+(ROW(A20)-1)*$M$4))</f>
        <v/>
      </c>
      <c r="J23" s="680" t="str">
        <f t="shared" si="3"/>
        <v/>
      </c>
    </row>
    <row r="24" spans="2:10" x14ac:dyDescent="0.25">
      <c r="B24" s="674">
        <v>21</v>
      </c>
      <c r="C24" s="646" t="str">
        <f t="shared" si="0"/>
        <v/>
      </c>
      <c r="D24" s="607" t="str">
        <f t="shared" si="1"/>
        <v/>
      </c>
      <c r="G24" s="677" t="str">
        <f t="shared" si="2"/>
        <v/>
      </c>
      <c r="H24" s="686" t="str">
        <f>IF(INDEX(Predictions_1!$A$2:$AWV$3,2,$M$3+(ROW(A21)-1)*$M$4)="","",INDEX(Predictions_1!$A$2:$AWV$3,2,$M$3+(ROW(A21)-1)*$M$4))</f>
        <v/>
      </c>
      <c r="I24" s="687" t="str">
        <f>IF(INDEX(Predictions_1!$A$2:$AWV$3,2,$M$3+(ROW(A21)-1)*$M$4)="","",INDEX(Predictions_1!$A$2:$AWV$3,1,$M$3+(ROW(A21)-1)*$M$4))</f>
        <v/>
      </c>
      <c r="J24" s="680" t="str">
        <f t="shared" si="3"/>
        <v/>
      </c>
    </row>
    <row r="25" spans="2:10" x14ac:dyDescent="0.25">
      <c r="B25" s="674">
        <v>22</v>
      </c>
      <c r="C25" s="646" t="str">
        <f t="shared" si="0"/>
        <v/>
      </c>
      <c r="D25" s="607" t="str">
        <f t="shared" si="1"/>
        <v/>
      </c>
      <c r="G25" s="677" t="str">
        <f t="shared" si="2"/>
        <v/>
      </c>
      <c r="H25" s="686" t="str">
        <f>IF(INDEX(Predictions_1!$A$2:$AWV$3,2,$M$3+(ROW(A22)-1)*$M$4)="","",INDEX(Predictions_1!$A$2:$AWV$3,2,$M$3+(ROW(A22)-1)*$M$4))</f>
        <v/>
      </c>
      <c r="I25" s="687" t="str">
        <f>IF(INDEX(Predictions_1!$A$2:$AWV$3,2,$M$3+(ROW(A22)-1)*$M$4)="","",INDEX(Predictions_1!$A$2:$AWV$3,1,$M$3+(ROW(A22)-1)*$M$4))</f>
        <v/>
      </c>
      <c r="J25" s="680" t="str">
        <f t="shared" si="3"/>
        <v/>
      </c>
    </row>
    <row r="26" spans="2:10" x14ac:dyDescent="0.25">
      <c r="B26" s="674">
        <v>23</v>
      </c>
      <c r="C26" s="646" t="str">
        <f t="shared" si="0"/>
        <v/>
      </c>
      <c r="D26" s="607" t="str">
        <f t="shared" si="1"/>
        <v/>
      </c>
      <c r="G26" s="677" t="str">
        <f t="shared" si="2"/>
        <v/>
      </c>
      <c r="H26" s="686" t="str">
        <f>IF(INDEX(Predictions_1!$A$2:$AWV$3,2,$M$3+(ROW(A23)-1)*$M$4)="","",INDEX(Predictions_1!$A$2:$AWV$3,2,$M$3+(ROW(A23)-1)*$M$4))</f>
        <v/>
      </c>
      <c r="I26" s="687" t="str">
        <f>IF(INDEX(Predictions_1!$A$2:$AWV$3,2,$M$3+(ROW(A23)-1)*$M$4)="","",INDEX(Predictions_1!$A$2:$AWV$3,1,$M$3+(ROW(A23)-1)*$M$4))</f>
        <v/>
      </c>
      <c r="J26" s="680" t="str">
        <f t="shared" si="3"/>
        <v/>
      </c>
    </row>
    <row r="27" spans="2:10" x14ac:dyDescent="0.25">
      <c r="B27" s="674">
        <v>24</v>
      </c>
      <c r="C27" s="646" t="str">
        <f t="shared" si="0"/>
        <v/>
      </c>
      <c r="D27" s="607" t="str">
        <f t="shared" si="1"/>
        <v/>
      </c>
      <c r="G27" s="677" t="str">
        <f t="shared" si="2"/>
        <v/>
      </c>
      <c r="H27" s="686" t="str">
        <f>IF(INDEX(Predictions_1!$A$2:$AWV$3,2,$M$3+(ROW(A24)-1)*$M$4)="","",INDEX(Predictions_1!$A$2:$AWV$3,2,$M$3+(ROW(A24)-1)*$M$4))</f>
        <v/>
      </c>
      <c r="I27" s="687" t="str">
        <f>IF(INDEX(Predictions_1!$A$2:$AWV$3,2,$M$3+(ROW(A24)-1)*$M$4)="","",INDEX(Predictions_1!$A$2:$AWV$3,1,$M$3+(ROW(A24)-1)*$M$4))</f>
        <v/>
      </c>
      <c r="J27" s="680" t="str">
        <f t="shared" si="3"/>
        <v/>
      </c>
    </row>
    <row r="28" spans="2:10" x14ac:dyDescent="0.25">
      <c r="B28" s="674">
        <v>25</v>
      </c>
      <c r="C28" s="646" t="str">
        <f t="shared" si="0"/>
        <v/>
      </c>
      <c r="D28" s="607" t="str">
        <f t="shared" si="1"/>
        <v/>
      </c>
      <c r="G28" s="677" t="str">
        <f t="shared" si="2"/>
        <v/>
      </c>
      <c r="H28" s="686" t="str">
        <f>IF(INDEX(Predictions_1!$A$2:$AWV$3,2,$M$3+(ROW(A25)-1)*$M$4)="","",INDEX(Predictions_1!$A$2:$AWV$3,2,$M$3+(ROW(A25)-1)*$M$4))</f>
        <v/>
      </c>
      <c r="I28" s="687" t="str">
        <f>IF(INDEX(Predictions_1!$A$2:$AWV$3,2,$M$3+(ROW(A25)-1)*$M$4)="","",INDEX(Predictions_1!$A$2:$AWV$3,1,$M$3+(ROW(A25)-1)*$M$4))</f>
        <v/>
      </c>
      <c r="J28" s="680" t="str">
        <f t="shared" si="3"/>
        <v/>
      </c>
    </row>
    <row r="29" spans="2:10" x14ac:dyDescent="0.25">
      <c r="B29" s="674">
        <v>26</v>
      </c>
      <c r="C29" s="646" t="str">
        <f t="shared" si="0"/>
        <v/>
      </c>
      <c r="D29" s="607" t="str">
        <f t="shared" si="1"/>
        <v/>
      </c>
      <c r="G29" s="677" t="str">
        <f t="shared" si="2"/>
        <v/>
      </c>
      <c r="H29" s="686" t="str">
        <f>IF(INDEX(Predictions_1!$A$2:$AWV$3,2,$M$3+(ROW(A26)-1)*$M$4)="","",INDEX(Predictions_1!$A$2:$AWV$3,2,$M$3+(ROW(A26)-1)*$M$4))</f>
        <v/>
      </c>
      <c r="I29" s="687" t="str">
        <f>IF(INDEX(Predictions_1!$A$2:$AWV$3,2,$M$3+(ROW(A26)-1)*$M$4)="","",INDEX(Predictions_1!$A$2:$AWV$3,1,$M$3+(ROW(A26)-1)*$M$4))</f>
        <v/>
      </c>
      <c r="J29" s="680" t="str">
        <f t="shared" si="3"/>
        <v/>
      </c>
    </row>
    <row r="30" spans="2:10" x14ac:dyDescent="0.25">
      <c r="B30" s="674">
        <v>27</v>
      </c>
      <c r="C30" s="646" t="str">
        <f t="shared" si="0"/>
        <v/>
      </c>
      <c r="D30" s="607" t="str">
        <f t="shared" si="1"/>
        <v/>
      </c>
      <c r="G30" s="677" t="str">
        <f t="shared" si="2"/>
        <v/>
      </c>
      <c r="H30" s="686" t="str">
        <f>IF(INDEX(Predictions_1!$A$2:$AWV$3,2,$M$3+(ROW(A27)-1)*$M$4)="","",INDEX(Predictions_1!$A$2:$AWV$3,2,$M$3+(ROW(A27)-1)*$M$4))</f>
        <v/>
      </c>
      <c r="I30" s="687" t="str">
        <f>IF(INDEX(Predictions_1!$A$2:$AWV$3,2,$M$3+(ROW(A27)-1)*$M$4)="","",INDEX(Predictions_1!$A$2:$AWV$3,1,$M$3+(ROW(A27)-1)*$M$4))</f>
        <v/>
      </c>
      <c r="J30" s="680" t="str">
        <f t="shared" si="3"/>
        <v/>
      </c>
    </row>
    <row r="31" spans="2:10" x14ac:dyDescent="0.25">
      <c r="B31" s="674">
        <v>28</v>
      </c>
      <c r="C31" s="646" t="str">
        <f t="shared" si="0"/>
        <v/>
      </c>
      <c r="D31" s="607" t="str">
        <f t="shared" si="1"/>
        <v/>
      </c>
      <c r="G31" s="677" t="str">
        <f t="shared" si="2"/>
        <v/>
      </c>
      <c r="H31" s="686" t="str">
        <f>IF(INDEX(Predictions_1!$A$2:$AWV$3,2,$M$3+(ROW(A28)-1)*$M$4)="","",INDEX(Predictions_1!$A$2:$AWV$3,2,$M$3+(ROW(A28)-1)*$M$4))</f>
        <v/>
      </c>
      <c r="I31" s="687" t="str">
        <f>IF(INDEX(Predictions_1!$A$2:$AWV$3,2,$M$3+(ROW(A28)-1)*$M$4)="","",INDEX(Predictions_1!$A$2:$AWV$3,1,$M$3+(ROW(A28)-1)*$M$4))</f>
        <v/>
      </c>
      <c r="J31" s="680" t="str">
        <f t="shared" si="3"/>
        <v/>
      </c>
    </row>
    <row r="32" spans="2:10" x14ac:dyDescent="0.25">
      <c r="B32" s="674">
        <v>29</v>
      </c>
      <c r="C32" s="646" t="str">
        <f t="shared" si="0"/>
        <v/>
      </c>
      <c r="D32" s="607" t="str">
        <f t="shared" si="1"/>
        <v/>
      </c>
      <c r="G32" s="677" t="str">
        <f t="shared" si="2"/>
        <v/>
      </c>
      <c r="H32" s="686" t="str">
        <f>IF(INDEX(Predictions_1!$A$2:$AWV$3,2,$M$3+(ROW(A29)-1)*$M$4)="","",INDEX(Predictions_1!$A$2:$AWV$3,2,$M$3+(ROW(A29)-1)*$M$4))</f>
        <v/>
      </c>
      <c r="I32" s="687" t="str">
        <f>IF(INDEX(Predictions_1!$A$2:$AWV$3,2,$M$3+(ROW(A29)-1)*$M$4)="","",INDEX(Predictions_1!$A$2:$AWV$3,1,$M$3+(ROW(A29)-1)*$M$4))</f>
        <v/>
      </c>
      <c r="J32" s="680" t="str">
        <f t="shared" si="3"/>
        <v/>
      </c>
    </row>
    <row r="33" spans="2:10" x14ac:dyDescent="0.25">
      <c r="B33" s="674">
        <v>30</v>
      </c>
      <c r="C33" s="646" t="str">
        <f t="shared" si="0"/>
        <v/>
      </c>
      <c r="D33" s="607" t="str">
        <f t="shared" si="1"/>
        <v/>
      </c>
      <c r="G33" s="677" t="str">
        <f t="shared" si="2"/>
        <v/>
      </c>
      <c r="H33" s="686" t="str">
        <f>IF(INDEX(Predictions_1!$A$2:$AWV$3,2,$M$3+(ROW(A30)-1)*$M$4)="","",INDEX(Predictions_1!$A$2:$AWV$3,2,$M$3+(ROW(A30)-1)*$M$4))</f>
        <v/>
      </c>
      <c r="I33" s="687" t="str">
        <f>IF(INDEX(Predictions_1!$A$2:$AWV$3,2,$M$3+(ROW(A30)-1)*$M$4)="","",INDEX(Predictions_1!$A$2:$AWV$3,1,$M$3+(ROW(A30)-1)*$M$4))</f>
        <v/>
      </c>
      <c r="J33" s="680" t="str">
        <f t="shared" si="3"/>
        <v/>
      </c>
    </row>
    <row r="34" spans="2:10" x14ac:dyDescent="0.25">
      <c r="B34" s="674">
        <v>31</v>
      </c>
      <c r="C34" s="646" t="str">
        <f t="shared" si="0"/>
        <v/>
      </c>
      <c r="D34" s="607" t="str">
        <f t="shared" si="1"/>
        <v/>
      </c>
      <c r="G34" s="677" t="str">
        <f t="shared" si="2"/>
        <v/>
      </c>
      <c r="H34" s="686" t="str">
        <f>IF(INDEX(Predictions_1!$A$2:$AWV$3,2,$M$3+(ROW(A31)-1)*$M$4)="","",INDEX(Predictions_1!$A$2:$AWV$3,2,$M$3+(ROW(A31)-1)*$M$4))</f>
        <v/>
      </c>
      <c r="I34" s="687" t="str">
        <f>IF(INDEX(Predictions_1!$A$2:$AWV$3,2,$M$3+(ROW(A31)-1)*$M$4)="","",INDEX(Predictions_1!$A$2:$AWV$3,1,$M$3+(ROW(A31)-1)*$M$4))</f>
        <v/>
      </c>
      <c r="J34" s="680" t="str">
        <f t="shared" si="3"/>
        <v/>
      </c>
    </row>
    <row r="35" spans="2:10" x14ac:dyDescent="0.25">
      <c r="B35" s="674">
        <v>32</v>
      </c>
      <c r="C35" s="646" t="str">
        <f t="shared" si="0"/>
        <v/>
      </c>
      <c r="D35" s="607" t="str">
        <f t="shared" si="1"/>
        <v/>
      </c>
      <c r="G35" s="677" t="str">
        <f t="shared" si="2"/>
        <v/>
      </c>
      <c r="H35" s="686" t="str">
        <f>IF(INDEX(Predictions_1!$A$2:$AWV$3,2,$M$3+(ROW(A32)-1)*$M$4)="","",INDEX(Predictions_1!$A$2:$AWV$3,2,$M$3+(ROW(A32)-1)*$M$4))</f>
        <v/>
      </c>
      <c r="I35" s="687" t="str">
        <f>IF(INDEX(Predictions_1!$A$2:$AWV$3,2,$M$3+(ROW(A32)-1)*$M$4)="","",INDEX(Predictions_1!$A$2:$AWV$3,1,$M$3+(ROW(A32)-1)*$M$4))</f>
        <v/>
      </c>
      <c r="J35" s="680" t="str">
        <f t="shared" si="3"/>
        <v/>
      </c>
    </row>
    <row r="36" spans="2:10" x14ac:dyDescent="0.25">
      <c r="B36" s="674">
        <v>33</v>
      </c>
      <c r="C36" s="646" t="str">
        <f t="shared" si="0"/>
        <v/>
      </c>
      <c r="D36" s="607" t="str">
        <f t="shared" si="1"/>
        <v/>
      </c>
      <c r="G36" s="677" t="str">
        <f t="shared" si="2"/>
        <v/>
      </c>
      <c r="H36" s="686" t="str">
        <f>IF(INDEX(Predictions_1!$A$2:$AWV$3,2,$M$3+(ROW(A33)-1)*$M$4)="","",INDEX(Predictions_1!$A$2:$AWV$3,2,$M$3+(ROW(A33)-1)*$M$4))</f>
        <v/>
      </c>
      <c r="I36" s="687" t="str">
        <f>IF(INDEX(Predictions_1!$A$2:$AWV$3,2,$M$3+(ROW(A33)-1)*$M$4)="","",INDEX(Predictions_1!$A$2:$AWV$3,1,$M$3+(ROW(A33)-1)*$M$4))</f>
        <v/>
      </c>
      <c r="J36" s="680" t="str">
        <f t="shared" si="3"/>
        <v/>
      </c>
    </row>
    <row r="37" spans="2:10" x14ac:dyDescent="0.25">
      <c r="B37" s="674">
        <v>34</v>
      </c>
      <c r="C37" s="646" t="str">
        <f t="shared" si="0"/>
        <v/>
      </c>
      <c r="D37" s="607" t="str">
        <f t="shared" si="1"/>
        <v/>
      </c>
      <c r="G37" s="677" t="str">
        <f t="shared" si="2"/>
        <v/>
      </c>
      <c r="H37" s="686" t="str">
        <f>IF(INDEX(Predictions_1!$A$2:$AWV$3,2,$M$3+(ROW(A34)-1)*$M$4)="","",INDEX(Predictions_1!$A$2:$AWV$3,2,$M$3+(ROW(A34)-1)*$M$4))</f>
        <v/>
      </c>
      <c r="I37" s="687" t="str">
        <f>IF(INDEX(Predictions_1!$A$2:$AWV$3,2,$M$3+(ROW(A34)-1)*$M$4)="","",INDEX(Predictions_1!$A$2:$AWV$3,1,$M$3+(ROW(A34)-1)*$M$4))</f>
        <v/>
      </c>
      <c r="J37" s="680" t="str">
        <f t="shared" si="3"/>
        <v/>
      </c>
    </row>
    <row r="38" spans="2:10" x14ac:dyDescent="0.25">
      <c r="B38" s="674">
        <v>35</v>
      </c>
      <c r="C38" s="646" t="str">
        <f t="shared" si="0"/>
        <v/>
      </c>
      <c r="D38" s="607" t="str">
        <f t="shared" si="1"/>
        <v/>
      </c>
      <c r="G38" s="677" t="str">
        <f t="shared" si="2"/>
        <v/>
      </c>
      <c r="H38" s="686" t="str">
        <f>IF(INDEX(Predictions_1!$A$2:$AWV$3,2,$M$3+(ROW(A35)-1)*$M$4)="","",INDEX(Predictions_1!$A$2:$AWV$3,2,$M$3+(ROW(A35)-1)*$M$4))</f>
        <v/>
      </c>
      <c r="I38" s="687" t="str">
        <f>IF(INDEX(Predictions_1!$A$2:$AWV$3,2,$M$3+(ROW(A35)-1)*$M$4)="","",INDEX(Predictions_1!$A$2:$AWV$3,1,$M$3+(ROW(A35)-1)*$M$4))</f>
        <v/>
      </c>
      <c r="J38" s="680" t="str">
        <f t="shared" si="3"/>
        <v/>
      </c>
    </row>
    <row r="39" spans="2:10" x14ac:dyDescent="0.25">
      <c r="B39" s="674">
        <v>36</v>
      </c>
      <c r="C39" s="646" t="str">
        <f t="shared" si="0"/>
        <v/>
      </c>
      <c r="D39" s="607" t="str">
        <f t="shared" si="1"/>
        <v/>
      </c>
      <c r="G39" s="677" t="str">
        <f t="shared" si="2"/>
        <v/>
      </c>
      <c r="H39" s="686" t="str">
        <f>IF(INDEX(Predictions_1!$A$2:$AWV$3,2,$M$3+(ROW(A36)-1)*$M$4)="","",INDEX(Predictions_1!$A$2:$AWV$3,2,$M$3+(ROW(A36)-1)*$M$4))</f>
        <v/>
      </c>
      <c r="I39" s="687" t="str">
        <f>IF(INDEX(Predictions_1!$A$2:$AWV$3,2,$M$3+(ROW(A36)-1)*$M$4)="","",INDEX(Predictions_1!$A$2:$AWV$3,1,$M$3+(ROW(A36)-1)*$M$4))</f>
        <v/>
      </c>
      <c r="J39" s="680" t="str">
        <f t="shared" si="3"/>
        <v/>
      </c>
    </row>
    <row r="40" spans="2:10" x14ac:dyDescent="0.25">
      <c r="B40" s="674">
        <v>37</v>
      </c>
      <c r="C40" s="646" t="str">
        <f t="shared" si="0"/>
        <v/>
      </c>
      <c r="D40" s="607" t="str">
        <f t="shared" si="1"/>
        <v/>
      </c>
      <c r="G40" s="677" t="str">
        <f t="shared" si="2"/>
        <v/>
      </c>
      <c r="H40" s="686" t="str">
        <f>IF(INDEX(Predictions_1!$A$2:$AWV$3,2,$M$3+(ROW(A37)-1)*$M$4)="","",INDEX(Predictions_1!$A$2:$AWV$3,2,$M$3+(ROW(A37)-1)*$M$4))</f>
        <v/>
      </c>
      <c r="I40" s="687" t="str">
        <f>IF(INDEX(Predictions_1!$A$2:$AWV$3,2,$M$3+(ROW(A37)-1)*$M$4)="","",INDEX(Predictions_1!$A$2:$AWV$3,1,$M$3+(ROW(A37)-1)*$M$4))</f>
        <v/>
      </c>
      <c r="J40" s="680" t="str">
        <f t="shared" si="3"/>
        <v/>
      </c>
    </row>
    <row r="41" spans="2:10" x14ac:dyDescent="0.25">
      <c r="B41" s="674">
        <v>38</v>
      </c>
      <c r="C41" s="646" t="str">
        <f t="shared" si="0"/>
        <v/>
      </c>
      <c r="D41" s="607" t="str">
        <f t="shared" si="1"/>
        <v/>
      </c>
      <c r="G41" s="677" t="str">
        <f t="shared" si="2"/>
        <v/>
      </c>
      <c r="H41" s="686" t="str">
        <f>IF(INDEX(Predictions_1!$A$2:$AWV$3,2,$M$3+(ROW(A38)-1)*$M$4)="","",INDEX(Predictions_1!$A$2:$AWV$3,2,$M$3+(ROW(A38)-1)*$M$4))</f>
        <v/>
      </c>
      <c r="I41" s="687" t="str">
        <f>IF(INDEX(Predictions_1!$A$2:$AWV$3,2,$M$3+(ROW(A38)-1)*$M$4)="","",INDEX(Predictions_1!$A$2:$AWV$3,1,$M$3+(ROW(A38)-1)*$M$4))</f>
        <v/>
      </c>
      <c r="J41" s="680" t="str">
        <f t="shared" si="3"/>
        <v/>
      </c>
    </row>
    <row r="42" spans="2:10" x14ac:dyDescent="0.25">
      <c r="B42" s="674">
        <v>39</v>
      </c>
      <c r="C42" s="646" t="str">
        <f t="shared" si="0"/>
        <v/>
      </c>
      <c r="D42" s="607" t="str">
        <f t="shared" si="1"/>
        <v/>
      </c>
      <c r="G42" s="677" t="str">
        <f t="shared" si="2"/>
        <v/>
      </c>
      <c r="H42" s="686" t="str">
        <f>IF(INDEX(Predictions_1!$A$2:$AWV$3,2,$M$3+(ROW(A39)-1)*$M$4)="","",INDEX(Predictions_1!$A$2:$AWV$3,2,$M$3+(ROW(A39)-1)*$M$4))</f>
        <v/>
      </c>
      <c r="I42" s="687" t="str">
        <f>IF(INDEX(Predictions_1!$A$2:$AWV$3,2,$M$3+(ROW(A39)-1)*$M$4)="","",INDEX(Predictions_1!$A$2:$AWV$3,1,$M$3+(ROW(A39)-1)*$M$4))</f>
        <v/>
      </c>
      <c r="J42" s="680" t="str">
        <f t="shared" si="3"/>
        <v/>
      </c>
    </row>
    <row r="43" spans="2:10" x14ac:dyDescent="0.25">
      <c r="B43" s="674">
        <v>40</v>
      </c>
      <c r="C43" s="646" t="str">
        <f t="shared" si="0"/>
        <v/>
      </c>
      <c r="D43" s="607" t="str">
        <f t="shared" si="1"/>
        <v/>
      </c>
      <c r="G43" s="677" t="str">
        <f t="shared" si="2"/>
        <v/>
      </c>
      <c r="H43" s="686" t="str">
        <f>IF(INDEX(Predictions_1!$A$2:$AWV$3,2,$M$3+(ROW(A40)-1)*$M$4)="","",INDEX(Predictions_1!$A$2:$AWV$3,2,$M$3+(ROW(A40)-1)*$M$4))</f>
        <v/>
      </c>
      <c r="I43" s="687" t="str">
        <f>IF(INDEX(Predictions_1!$A$2:$AWV$3,2,$M$3+(ROW(A40)-1)*$M$4)="","",INDEX(Predictions_1!$A$2:$AWV$3,1,$M$3+(ROW(A40)-1)*$M$4))</f>
        <v/>
      </c>
      <c r="J43" s="680" t="str">
        <f t="shared" si="3"/>
        <v/>
      </c>
    </row>
    <row r="44" spans="2:10" x14ac:dyDescent="0.25">
      <c r="B44" s="674">
        <v>41</v>
      </c>
      <c r="C44" s="646" t="str">
        <f t="shared" si="0"/>
        <v/>
      </c>
      <c r="D44" s="607" t="str">
        <f t="shared" si="1"/>
        <v/>
      </c>
      <c r="G44" s="677" t="str">
        <f t="shared" si="2"/>
        <v/>
      </c>
      <c r="H44" s="686" t="str">
        <f>IF(INDEX(Predictions_1!$A$2:$AWV$3,2,$M$3+(ROW(A41)-1)*$M$4)="","",INDEX(Predictions_1!$A$2:$AWV$3,2,$M$3+(ROW(A41)-1)*$M$4))</f>
        <v/>
      </c>
      <c r="I44" s="687" t="str">
        <f>IF(INDEX(Predictions_1!$A$2:$AWV$3,2,$M$3+(ROW(A41)-1)*$M$4)="","",INDEX(Predictions_1!$A$2:$AWV$3,1,$M$3+(ROW(A41)-1)*$M$4))</f>
        <v/>
      </c>
      <c r="J44" s="680" t="str">
        <f t="shared" si="3"/>
        <v/>
      </c>
    </row>
    <row r="45" spans="2:10" x14ac:dyDescent="0.25">
      <c r="B45" s="674">
        <v>42</v>
      </c>
      <c r="C45" s="646" t="str">
        <f t="shared" si="0"/>
        <v/>
      </c>
      <c r="D45" s="607" t="str">
        <f t="shared" si="1"/>
        <v/>
      </c>
      <c r="G45" s="677" t="str">
        <f t="shared" si="2"/>
        <v/>
      </c>
      <c r="H45" s="686" t="str">
        <f>IF(INDEX(Predictions_1!$A$2:$AWV$3,2,$M$3+(ROW(A42)-1)*$M$4)="","",INDEX(Predictions_1!$A$2:$AWV$3,2,$M$3+(ROW(A42)-1)*$M$4))</f>
        <v/>
      </c>
      <c r="I45" s="687" t="str">
        <f>IF(INDEX(Predictions_1!$A$2:$AWV$3,2,$M$3+(ROW(A42)-1)*$M$4)="","",INDEX(Predictions_1!$A$2:$AWV$3,1,$M$3+(ROW(A42)-1)*$M$4))</f>
        <v/>
      </c>
      <c r="J45" s="680" t="str">
        <f t="shared" si="3"/>
        <v/>
      </c>
    </row>
    <row r="46" spans="2:10" x14ac:dyDescent="0.25">
      <c r="B46" s="674">
        <v>43</v>
      </c>
      <c r="C46" s="646" t="str">
        <f t="shared" si="0"/>
        <v/>
      </c>
      <c r="D46" s="607" t="str">
        <f t="shared" si="1"/>
        <v/>
      </c>
      <c r="G46" s="677" t="str">
        <f t="shared" si="2"/>
        <v/>
      </c>
      <c r="H46" s="686" t="str">
        <f>IF(INDEX(Predictions_1!$A$2:$AWV$3,2,$M$3+(ROW(A43)-1)*$M$4)="","",INDEX(Predictions_1!$A$2:$AWV$3,2,$M$3+(ROW(A43)-1)*$M$4))</f>
        <v/>
      </c>
      <c r="I46" s="687" t="str">
        <f>IF(INDEX(Predictions_1!$A$2:$AWV$3,2,$M$3+(ROW(A43)-1)*$M$4)="","",INDEX(Predictions_1!$A$2:$AWV$3,1,$M$3+(ROW(A43)-1)*$M$4))</f>
        <v/>
      </c>
      <c r="J46" s="680" t="str">
        <f t="shared" si="3"/>
        <v/>
      </c>
    </row>
    <row r="47" spans="2:10" x14ac:dyDescent="0.25">
      <c r="B47" s="674">
        <v>44</v>
      </c>
      <c r="C47" s="646" t="str">
        <f t="shared" si="0"/>
        <v/>
      </c>
      <c r="D47" s="607" t="str">
        <f t="shared" si="1"/>
        <v/>
      </c>
      <c r="G47" s="677" t="str">
        <f t="shared" si="2"/>
        <v/>
      </c>
      <c r="H47" s="686" t="str">
        <f>IF(INDEX(Predictions_1!$A$2:$AWV$3,2,$M$3+(ROW(A44)-1)*$M$4)="","",INDEX(Predictions_1!$A$2:$AWV$3,2,$M$3+(ROW(A44)-1)*$M$4))</f>
        <v/>
      </c>
      <c r="I47" s="687" t="str">
        <f>IF(INDEX(Predictions_1!$A$2:$AWV$3,2,$M$3+(ROW(A44)-1)*$M$4)="","",INDEX(Predictions_1!$A$2:$AWV$3,1,$M$3+(ROW(A44)-1)*$M$4))</f>
        <v/>
      </c>
      <c r="J47" s="680" t="str">
        <f t="shared" si="3"/>
        <v/>
      </c>
    </row>
    <row r="48" spans="2:10" x14ac:dyDescent="0.25">
      <c r="B48" s="674">
        <v>45</v>
      </c>
      <c r="C48" s="646" t="str">
        <f t="shared" si="0"/>
        <v/>
      </c>
      <c r="D48" s="607" t="str">
        <f t="shared" si="1"/>
        <v/>
      </c>
      <c r="G48" s="677" t="str">
        <f t="shared" si="2"/>
        <v/>
      </c>
      <c r="H48" s="686" t="str">
        <f>IF(INDEX(Predictions_1!$A$2:$AWV$3,2,$M$3+(ROW(A45)-1)*$M$4)="","",INDEX(Predictions_1!$A$2:$AWV$3,2,$M$3+(ROW(A45)-1)*$M$4))</f>
        <v/>
      </c>
      <c r="I48" s="687" t="str">
        <f>IF(INDEX(Predictions_1!$A$2:$AWV$3,2,$M$3+(ROW(A45)-1)*$M$4)="","",INDEX(Predictions_1!$A$2:$AWV$3,1,$M$3+(ROW(A45)-1)*$M$4))</f>
        <v/>
      </c>
      <c r="J48" s="680" t="str">
        <f t="shared" si="3"/>
        <v/>
      </c>
    </row>
    <row r="49" spans="2:10" x14ac:dyDescent="0.25">
      <c r="B49" s="674">
        <v>46</v>
      </c>
      <c r="C49" s="646" t="str">
        <f t="shared" si="0"/>
        <v/>
      </c>
      <c r="D49" s="607" t="str">
        <f t="shared" si="1"/>
        <v/>
      </c>
      <c r="G49" s="677" t="str">
        <f t="shared" si="2"/>
        <v/>
      </c>
      <c r="H49" s="686" t="str">
        <f>IF(INDEX(Predictions_1!$A$2:$AWV$3,2,$M$3+(ROW(A46)-1)*$M$4)="","",INDEX(Predictions_1!$A$2:$AWV$3,2,$M$3+(ROW(A46)-1)*$M$4))</f>
        <v/>
      </c>
      <c r="I49" s="687" t="str">
        <f>IF(INDEX(Predictions_1!$A$2:$AWV$3,2,$M$3+(ROW(A46)-1)*$M$4)="","",INDEX(Predictions_1!$A$2:$AWV$3,1,$M$3+(ROW(A46)-1)*$M$4))</f>
        <v/>
      </c>
      <c r="J49" s="680" t="str">
        <f t="shared" si="3"/>
        <v/>
      </c>
    </row>
    <row r="50" spans="2:10" x14ac:dyDescent="0.25">
      <c r="B50" s="674">
        <v>47</v>
      </c>
      <c r="C50" s="646" t="str">
        <f t="shared" si="0"/>
        <v/>
      </c>
      <c r="D50" s="607" t="str">
        <f t="shared" si="1"/>
        <v/>
      </c>
      <c r="G50" s="677" t="str">
        <f t="shared" si="2"/>
        <v/>
      </c>
      <c r="H50" s="686" t="str">
        <f>IF(INDEX(Predictions_1!$A$2:$AWV$3,2,$M$3+(ROW(A47)-1)*$M$4)="","",INDEX(Predictions_1!$A$2:$AWV$3,2,$M$3+(ROW(A47)-1)*$M$4))</f>
        <v/>
      </c>
      <c r="I50" s="687" t="str">
        <f>IF(INDEX(Predictions_1!$A$2:$AWV$3,2,$M$3+(ROW(A47)-1)*$M$4)="","",INDEX(Predictions_1!$A$2:$AWV$3,1,$M$3+(ROW(A47)-1)*$M$4))</f>
        <v/>
      </c>
      <c r="J50" s="680" t="str">
        <f t="shared" si="3"/>
        <v/>
      </c>
    </row>
    <row r="51" spans="2:10" x14ac:dyDescent="0.25">
      <c r="B51" s="674">
        <v>48</v>
      </c>
      <c r="C51" s="646" t="str">
        <f t="shared" si="0"/>
        <v/>
      </c>
      <c r="D51" s="607" t="str">
        <f t="shared" si="1"/>
        <v/>
      </c>
      <c r="G51" s="677" t="str">
        <f t="shared" si="2"/>
        <v/>
      </c>
      <c r="H51" s="686" t="str">
        <f>IF(INDEX(Predictions_1!$A$2:$AWV$3,2,$M$3+(ROW(A48)-1)*$M$4)="","",INDEX(Predictions_1!$A$2:$AWV$3,2,$M$3+(ROW(A48)-1)*$M$4))</f>
        <v/>
      </c>
      <c r="I51" s="687" t="str">
        <f>IF(INDEX(Predictions_1!$A$2:$AWV$3,2,$M$3+(ROW(A48)-1)*$M$4)="","",INDEX(Predictions_1!$A$2:$AWV$3,1,$M$3+(ROW(A48)-1)*$M$4))</f>
        <v/>
      </c>
      <c r="J51" s="680" t="str">
        <f t="shared" si="3"/>
        <v/>
      </c>
    </row>
    <row r="52" spans="2:10" x14ac:dyDescent="0.25">
      <c r="B52" s="674">
        <v>49</v>
      </c>
      <c r="C52" s="646" t="str">
        <f t="shared" si="0"/>
        <v/>
      </c>
      <c r="D52" s="607" t="str">
        <f t="shared" si="1"/>
        <v/>
      </c>
      <c r="G52" s="677" t="str">
        <f t="shared" si="2"/>
        <v/>
      </c>
      <c r="H52" s="686" t="str">
        <f>IF(INDEX(Predictions_1!$A$2:$AWV$3,2,$M$3+(ROW(A49)-1)*$M$4)="","",INDEX(Predictions_1!$A$2:$AWV$3,2,$M$3+(ROW(A49)-1)*$M$4))</f>
        <v/>
      </c>
      <c r="I52" s="687" t="str">
        <f>IF(INDEX(Predictions_1!$A$2:$AWV$3,2,$M$3+(ROW(A49)-1)*$M$4)="","",INDEX(Predictions_1!$A$2:$AWV$3,1,$M$3+(ROW(A49)-1)*$M$4))</f>
        <v/>
      </c>
      <c r="J52" s="680" t="str">
        <f t="shared" si="3"/>
        <v/>
      </c>
    </row>
    <row r="53" spans="2:10" x14ac:dyDescent="0.25">
      <c r="B53" s="674">
        <v>50</v>
      </c>
      <c r="C53" s="646" t="str">
        <f t="shared" si="0"/>
        <v/>
      </c>
      <c r="D53" s="607" t="str">
        <f t="shared" si="1"/>
        <v/>
      </c>
      <c r="G53" s="677" t="str">
        <f t="shared" si="2"/>
        <v/>
      </c>
      <c r="H53" s="686" t="str">
        <f>IF(INDEX(Predictions_1!$A$2:$AWV$3,2,$M$3+(ROW(A50)-1)*$M$4)="","",INDEX(Predictions_1!$A$2:$AWV$3,2,$M$3+(ROW(A50)-1)*$M$4))</f>
        <v/>
      </c>
      <c r="I53" s="687" t="str">
        <f>IF(INDEX(Predictions_1!$A$2:$AWV$3,2,$M$3+(ROW(A50)-1)*$M$4)="","",INDEX(Predictions_1!$A$2:$AWV$3,1,$M$3+(ROW(A50)-1)*$M$4))</f>
        <v/>
      </c>
      <c r="J53" s="680" t="str">
        <f t="shared" si="3"/>
        <v/>
      </c>
    </row>
    <row r="54" spans="2:10" x14ac:dyDescent="0.25">
      <c r="B54" s="674">
        <v>51</v>
      </c>
      <c r="C54" s="646" t="str">
        <f t="shared" si="0"/>
        <v/>
      </c>
      <c r="D54" s="607" t="str">
        <f t="shared" si="1"/>
        <v/>
      </c>
      <c r="G54" s="677" t="str">
        <f t="shared" si="2"/>
        <v/>
      </c>
      <c r="H54" s="686" t="str">
        <f>IF(INDEX(Predictions_1!$A$2:$AWV$3,2,$M$3+(ROW(A51)-1)*$M$4)="","",INDEX(Predictions_1!$A$2:$AWV$3,2,$M$3+(ROW(A51)-1)*$M$4))</f>
        <v/>
      </c>
      <c r="I54" s="687" t="str">
        <f>IF(INDEX(Predictions_1!$A$2:$AWV$3,2,$M$3+(ROW(A51)-1)*$M$4)="","",INDEX(Predictions_1!$A$2:$AWV$3,1,$M$3+(ROW(A51)-1)*$M$4))</f>
        <v/>
      </c>
      <c r="J54" s="680" t="str">
        <f t="shared" si="3"/>
        <v/>
      </c>
    </row>
    <row r="55" spans="2:10" x14ac:dyDescent="0.25">
      <c r="B55" s="674">
        <v>52</v>
      </c>
      <c r="C55" s="646" t="str">
        <f t="shared" si="0"/>
        <v/>
      </c>
      <c r="D55" s="607" t="str">
        <f t="shared" si="1"/>
        <v/>
      </c>
      <c r="G55" s="677" t="str">
        <f t="shared" si="2"/>
        <v/>
      </c>
      <c r="H55" s="686" t="str">
        <f>IF(INDEX(Predictions_1!$A$2:$AWV$3,2,$M$3+(ROW(A52)-1)*$M$4)="","",INDEX(Predictions_1!$A$2:$AWV$3,2,$M$3+(ROW(A52)-1)*$M$4))</f>
        <v/>
      </c>
      <c r="I55" s="687" t="str">
        <f>IF(INDEX(Predictions_1!$A$2:$AWV$3,2,$M$3+(ROW(A52)-1)*$M$4)="","",INDEX(Predictions_1!$A$2:$AWV$3,1,$M$3+(ROW(A52)-1)*$M$4))</f>
        <v/>
      </c>
      <c r="J55" s="680" t="str">
        <f t="shared" si="3"/>
        <v/>
      </c>
    </row>
    <row r="56" spans="2:10" x14ac:dyDescent="0.25">
      <c r="B56" s="674">
        <v>53</v>
      </c>
      <c r="C56" s="646" t="str">
        <f t="shared" si="0"/>
        <v/>
      </c>
      <c r="D56" s="607" t="str">
        <f t="shared" si="1"/>
        <v/>
      </c>
      <c r="G56" s="677" t="str">
        <f t="shared" si="2"/>
        <v/>
      </c>
      <c r="H56" s="686" t="str">
        <f>IF(INDEX(Predictions_1!$A$2:$AWV$3,2,$M$3+(ROW(A53)-1)*$M$4)="","",INDEX(Predictions_1!$A$2:$AWV$3,2,$M$3+(ROW(A53)-1)*$M$4))</f>
        <v/>
      </c>
      <c r="I56" s="687" t="str">
        <f>IF(INDEX(Predictions_1!$A$2:$AWV$3,2,$M$3+(ROW(A53)-1)*$M$4)="","",INDEX(Predictions_1!$A$2:$AWV$3,1,$M$3+(ROW(A53)-1)*$M$4))</f>
        <v/>
      </c>
      <c r="J56" s="680" t="str">
        <f t="shared" si="3"/>
        <v/>
      </c>
    </row>
    <row r="57" spans="2:10" x14ac:dyDescent="0.25">
      <c r="B57" s="674">
        <v>54</v>
      </c>
      <c r="C57" s="646" t="str">
        <f t="shared" si="0"/>
        <v/>
      </c>
      <c r="D57" s="607" t="str">
        <f t="shared" si="1"/>
        <v/>
      </c>
      <c r="G57" s="677" t="str">
        <f t="shared" si="2"/>
        <v/>
      </c>
      <c r="H57" s="686" t="str">
        <f>IF(INDEX(Predictions_1!$A$2:$AWV$3,2,$M$3+(ROW(A54)-1)*$M$4)="","",INDEX(Predictions_1!$A$2:$AWV$3,2,$M$3+(ROW(A54)-1)*$M$4))</f>
        <v/>
      </c>
      <c r="I57" s="687" t="str">
        <f>IF(INDEX(Predictions_1!$A$2:$AWV$3,2,$M$3+(ROW(A54)-1)*$M$4)="","",INDEX(Predictions_1!$A$2:$AWV$3,1,$M$3+(ROW(A54)-1)*$M$4))</f>
        <v/>
      </c>
      <c r="J57" s="680" t="str">
        <f t="shared" si="3"/>
        <v/>
      </c>
    </row>
    <row r="58" spans="2:10" x14ac:dyDescent="0.25">
      <c r="B58" s="674">
        <v>55</v>
      </c>
      <c r="C58" s="646" t="str">
        <f t="shared" si="0"/>
        <v/>
      </c>
      <c r="D58" s="607" t="str">
        <f t="shared" si="1"/>
        <v/>
      </c>
      <c r="G58" s="677" t="str">
        <f t="shared" si="2"/>
        <v/>
      </c>
      <c r="H58" s="686" t="str">
        <f>IF(INDEX(Predictions_1!$A$2:$AWV$3,2,$M$3+(ROW(A55)-1)*$M$4)="","",INDEX(Predictions_1!$A$2:$AWV$3,2,$M$3+(ROW(A55)-1)*$M$4))</f>
        <v/>
      </c>
      <c r="I58" s="687" t="str">
        <f>IF(INDEX(Predictions_1!$A$2:$AWV$3,2,$M$3+(ROW(A55)-1)*$M$4)="","",INDEX(Predictions_1!$A$2:$AWV$3,1,$M$3+(ROW(A55)-1)*$M$4))</f>
        <v/>
      </c>
      <c r="J58" s="680" t="str">
        <f t="shared" si="3"/>
        <v/>
      </c>
    </row>
    <row r="59" spans="2:10" x14ac:dyDescent="0.25">
      <c r="B59" s="674">
        <v>56</v>
      </c>
      <c r="C59" s="646" t="str">
        <f t="shared" si="0"/>
        <v/>
      </c>
      <c r="D59" s="607" t="str">
        <f t="shared" si="1"/>
        <v/>
      </c>
      <c r="G59" s="677" t="str">
        <f t="shared" si="2"/>
        <v/>
      </c>
      <c r="H59" s="686" t="str">
        <f>IF(INDEX(Predictions_1!$A$2:$AWV$3,2,$M$3+(ROW(A56)-1)*$M$4)="","",INDEX(Predictions_1!$A$2:$AWV$3,2,$M$3+(ROW(A56)-1)*$M$4))</f>
        <v/>
      </c>
      <c r="I59" s="687" t="str">
        <f>IF(INDEX(Predictions_1!$A$2:$AWV$3,2,$M$3+(ROW(A56)-1)*$M$4)="","",INDEX(Predictions_1!$A$2:$AWV$3,1,$M$3+(ROW(A56)-1)*$M$4))</f>
        <v/>
      </c>
      <c r="J59" s="680" t="str">
        <f t="shared" si="3"/>
        <v/>
      </c>
    </row>
    <row r="60" spans="2:10" x14ac:dyDescent="0.25">
      <c r="B60" s="674">
        <v>57</v>
      </c>
      <c r="C60" s="646" t="str">
        <f t="shared" si="0"/>
        <v/>
      </c>
      <c r="D60" s="607" t="str">
        <f t="shared" si="1"/>
        <v/>
      </c>
      <c r="G60" s="677" t="str">
        <f t="shared" si="2"/>
        <v/>
      </c>
      <c r="H60" s="686" t="str">
        <f>IF(INDEX(Predictions_1!$A$2:$AWV$3,2,$M$3+(ROW(A57)-1)*$M$4)="","",INDEX(Predictions_1!$A$2:$AWV$3,2,$M$3+(ROW(A57)-1)*$M$4))</f>
        <v/>
      </c>
      <c r="I60" s="687" t="str">
        <f>IF(INDEX(Predictions_1!$A$2:$AWV$3,2,$M$3+(ROW(A57)-1)*$M$4)="","",INDEX(Predictions_1!$A$2:$AWV$3,1,$M$3+(ROW(A57)-1)*$M$4))</f>
        <v/>
      </c>
      <c r="J60" s="680" t="str">
        <f t="shared" si="3"/>
        <v/>
      </c>
    </row>
    <row r="61" spans="2:10" x14ac:dyDescent="0.25">
      <c r="B61" s="674">
        <v>58</v>
      </c>
      <c r="C61" s="646" t="str">
        <f t="shared" si="0"/>
        <v/>
      </c>
      <c r="D61" s="607" t="str">
        <f t="shared" si="1"/>
        <v/>
      </c>
      <c r="G61" s="677" t="str">
        <f t="shared" si="2"/>
        <v/>
      </c>
      <c r="H61" s="686" t="str">
        <f>IF(INDEX(Predictions_1!$A$2:$AWV$3,2,$M$3+(ROW(A58)-1)*$M$4)="","",INDEX(Predictions_1!$A$2:$AWV$3,2,$M$3+(ROW(A58)-1)*$M$4))</f>
        <v/>
      </c>
      <c r="I61" s="687" t="str">
        <f>IF(INDEX(Predictions_1!$A$2:$AWV$3,2,$M$3+(ROW(A58)-1)*$M$4)="","",INDEX(Predictions_1!$A$2:$AWV$3,1,$M$3+(ROW(A58)-1)*$M$4))</f>
        <v/>
      </c>
      <c r="J61" s="680" t="str">
        <f t="shared" si="3"/>
        <v/>
      </c>
    </row>
    <row r="62" spans="2:10" x14ac:dyDescent="0.25">
      <c r="B62" s="674">
        <v>59</v>
      </c>
      <c r="C62" s="646" t="str">
        <f t="shared" si="0"/>
        <v/>
      </c>
      <c r="D62" s="607" t="str">
        <f t="shared" si="1"/>
        <v/>
      </c>
      <c r="G62" s="677" t="str">
        <f t="shared" si="2"/>
        <v/>
      </c>
      <c r="H62" s="686" t="str">
        <f>IF(INDEX(Predictions_1!$A$2:$AWV$3,2,$M$3+(ROW(A59)-1)*$M$4)="","",INDEX(Predictions_1!$A$2:$AWV$3,2,$M$3+(ROW(A59)-1)*$M$4))</f>
        <v/>
      </c>
      <c r="I62" s="687" t="str">
        <f>IF(INDEX(Predictions_1!$A$2:$AWV$3,2,$M$3+(ROW(A59)-1)*$M$4)="","",INDEX(Predictions_1!$A$2:$AWV$3,1,$M$3+(ROW(A59)-1)*$M$4))</f>
        <v/>
      </c>
      <c r="J62" s="680" t="str">
        <f t="shared" si="3"/>
        <v/>
      </c>
    </row>
    <row r="63" spans="2:10" x14ac:dyDescent="0.25">
      <c r="B63" s="674">
        <v>60</v>
      </c>
      <c r="C63" s="646" t="str">
        <f t="shared" si="0"/>
        <v/>
      </c>
      <c r="D63" s="607" t="str">
        <f t="shared" si="1"/>
        <v/>
      </c>
      <c r="G63" s="677" t="str">
        <f t="shared" si="2"/>
        <v/>
      </c>
      <c r="H63" s="686" t="str">
        <f>IF(INDEX(Predictions_1!$A$2:$AWV$3,2,$M$3+(ROW(A60)-1)*$M$4)="","",INDEX(Predictions_1!$A$2:$AWV$3,2,$M$3+(ROW(A60)-1)*$M$4))</f>
        <v/>
      </c>
      <c r="I63" s="687" t="str">
        <f>IF(INDEX(Predictions_1!$A$2:$AWV$3,2,$M$3+(ROW(A60)-1)*$M$4)="","",INDEX(Predictions_1!$A$2:$AWV$3,1,$M$3+(ROW(A60)-1)*$M$4))</f>
        <v/>
      </c>
      <c r="J63" s="680" t="str">
        <f t="shared" si="3"/>
        <v/>
      </c>
    </row>
    <row r="64" spans="2:10" x14ac:dyDescent="0.25">
      <c r="B64" s="674">
        <v>61</v>
      </c>
      <c r="C64" s="646" t="str">
        <f t="shared" si="0"/>
        <v/>
      </c>
      <c r="D64" s="607" t="str">
        <f t="shared" si="1"/>
        <v/>
      </c>
      <c r="G64" s="677" t="str">
        <f t="shared" si="2"/>
        <v/>
      </c>
      <c r="H64" s="686" t="str">
        <f>IF(INDEX(Predictions_1!$A$2:$AWV$3,2,$M$3+(ROW(A61)-1)*$M$4)="","",INDEX(Predictions_1!$A$2:$AWV$3,2,$M$3+(ROW(A61)-1)*$M$4))</f>
        <v/>
      </c>
      <c r="I64" s="687" t="str">
        <f>IF(INDEX(Predictions_1!$A$2:$AWV$3,2,$M$3+(ROW(A61)-1)*$M$4)="","",INDEX(Predictions_1!$A$2:$AWV$3,1,$M$3+(ROW(A61)-1)*$M$4))</f>
        <v/>
      </c>
      <c r="J64" s="680" t="str">
        <f t="shared" si="3"/>
        <v/>
      </c>
    </row>
    <row r="65" spans="2:10" x14ac:dyDescent="0.25">
      <c r="B65" s="674">
        <v>62</v>
      </c>
      <c r="C65" s="646" t="str">
        <f t="shared" si="0"/>
        <v/>
      </c>
      <c r="D65" s="607" t="str">
        <f t="shared" si="1"/>
        <v/>
      </c>
      <c r="G65" s="677" t="str">
        <f t="shared" si="2"/>
        <v/>
      </c>
      <c r="H65" s="686" t="str">
        <f>IF(INDEX(Predictions_1!$A$2:$AWV$3,2,$M$3+(ROW(A62)-1)*$M$4)="","",INDEX(Predictions_1!$A$2:$AWV$3,2,$M$3+(ROW(A62)-1)*$M$4))</f>
        <v/>
      </c>
      <c r="I65" s="687" t="str">
        <f>IF(INDEX(Predictions_1!$A$2:$AWV$3,2,$M$3+(ROW(A62)-1)*$M$4)="","",INDEX(Predictions_1!$A$2:$AWV$3,1,$M$3+(ROW(A62)-1)*$M$4))</f>
        <v/>
      </c>
      <c r="J65" s="680" t="str">
        <f t="shared" si="3"/>
        <v/>
      </c>
    </row>
    <row r="66" spans="2:10" x14ac:dyDescent="0.25">
      <c r="B66" s="674">
        <v>63</v>
      </c>
      <c r="C66" s="646" t="str">
        <f t="shared" si="0"/>
        <v/>
      </c>
      <c r="D66" s="607" t="str">
        <f t="shared" si="1"/>
        <v/>
      </c>
      <c r="G66" s="677" t="str">
        <f t="shared" si="2"/>
        <v/>
      </c>
      <c r="H66" s="686" t="str">
        <f>IF(INDEX(Predictions_1!$A$2:$AWV$3,2,$M$3+(ROW(A63)-1)*$M$4)="","",INDEX(Predictions_1!$A$2:$AWV$3,2,$M$3+(ROW(A63)-1)*$M$4))</f>
        <v/>
      </c>
      <c r="I66" s="687" t="str">
        <f>IF(INDEX(Predictions_1!$A$2:$AWV$3,2,$M$3+(ROW(A63)-1)*$M$4)="","",INDEX(Predictions_1!$A$2:$AWV$3,1,$M$3+(ROW(A63)-1)*$M$4))</f>
        <v/>
      </c>
      <c r="J66" s="680" t="str">
        <f t="shared" si="3"/>
        <v/>
      </c>
    </row>
    <row r="67" spans="2:10" x14ac:dyDescent="0.25">
      <c r="B67" s="674">
        <v>64</v>
      </c>
      <c r="C67" s="646" t="str">
        <f t="shared" si="0"/>
        <v/>
      </c>
      <c r="D67" s="607" t="str">
        <f t="shared" si="1"/>
        <v/>
      </c>
      <c r="G67" s="677" t="str">
        <f t="shared" si="2"/>
        <v/>
      </c>
      <c r="H67" s="686" t="str">
        <f>IF(INDEX(Predictions_1!$A$2:$AWV$3,2,$M$3+(ROW(A64)-1)*$M$4)="","",INDEX(Predictions_1!$A$2:$AWV$3,2,$M$3+(ROW(A64)-1)*$M$4))</f>
        <v/>
      </c>
      <c r="I67" s="687" t="str">
        <f>IF(INDEX(Predictions_1!$A$2:$AWV$3,2,$M$3+(ROW(A64)-1)*$M$4)="","",INDEX(Predictions_1!$A$2:$AWV$3,1,$M$3+(ROW(A64)-1)*$M$4))</f>
        <v/>
      </c>
      <c r="J67" s="680" t="str">
        <f t="shared" si="3"/>
        <v/>
      </c>
    </row>
    <row r="68" spans="2:10" x14ac:dyDescent="0.25">
      <c r="B68" s="674">
        <v>65</v>
      </c>
      <c r="C68" s="646" t="str">
        <f t="shared" si="0"/>
        <v/>
      </c>
      <c r="D68" s="607" t="str">
        <f t="shared" si="1"/>
        <v/>
      </c>
      <c r="G68" s="677" t="str">
        <f t="shared" si="2"/>
        <v/>
      </c>
      <c r="H68" s="686" t="str">
        <f>IF(INDEX(Predictions_1!$A$2:$AWV$3,2,$M$3+(ROW(A65)-1)*$M$4)="","",INDEX(Predictions_1!$A$2:$AWV$3,2,$M$3+(ROW(A65)-1)*$M$4))</f>
        <v/>
      </c>
      <c r="I68" s="687" t="str">
        <f>IF(INDEX(Predictions_1!$A$2:$AWV$3,2,$M$3+(ROW(A65)-1)*$M$4)="","",INDEX(Predictions_1!$A$2:$AWV$3,1,$M$3+(ROW(A65)-1)*$M$4))</f>
        <v/>
      </c>
      <c r="J68" s="680" t="str">
        <f t="shared" si="3"/>
        <v/>
      </c>
    </row>
    <row r="69" spans="2:10" x14ac:dyDescent="0.25">
      <c r="B69" s="674">
        <v>66</v>
      </c>
      <c r="C69" s="646" t="str">
        <f t="shared" ref="C69:C103" si="4">IFERROR(VLOOKUP(B69,$G$4:$H$103,2,0),"")</f>
        <v/>
      </c>
      <c r="D69" s="607" t="str">
        <f t="shared" ref="D69:D103" si="5">IFERROR(VLOOKUP(B69,$G$4:$I$103,3,0),"")</f>
        <v/>
      </c>
      <c r="G69" s="677" t="str">
        <f t="shared" ref="G69:G103" si="6">IF(J69="","",RANK(J69,$J$4:$J$103,1))</f>
        <v/>
      </c>
      <c r="H69" s="686" t="str">
        <f>IF(INDEX(Predictions_1!$A$2:$AWV$3,2,$M$3+(ROW(A66)-1)*$M$4)="","",INDEX(Predictions_1!$A$2:$AWV$3,2,$M$3+(ROW(A66)-1)*$M$4))</f>
        <v/>
      </c>
      <c r="I69" s="687" t="str">
        <f>IF(INDEX(Predictions_1!$A$2:$AWV$3,2,$M$3+(ROW(A66)-1)*$M$4)="","",INDEX(Predictions_1!$A$2:$AWV$3,1,$M$3+(ROW(A66)-1)*$M$4))</f>
        <v/>
      </c>
      <c r="J69" s="680" t="str">
        <f t="shared" ref="J69:J103" si="7">IF(I69="","",RANK(I69,$I$4:$I$103,0)+ROW()*0.001)</f>
        <v/>
      </c>
    </row>
    <row r="70" spans="2:10" x14ac:dyDescent="0.25">
      <c r="B70" s="674">
        <v>67</v>
      </c>
      <c r="C70" s="646" t="str">
        <f t="shared" si="4"/>
        <v/>
      </c>
      <c r="D70" s="607" t="str">
        <f t="shared" si="5"/>
        <v/>
      </c>
      <c r="G70" s="677" t="str">
        <f t="shared" si="6"/>
        <v/>
      </c>
      <c r="H70" s="686" t="str">
        <f>IF(INDEX(Predictions_1!$A$2:$AWV$3,2,$M$3+(ROW(A67)-1)*$M$4)="","",INDEX(Predictions_1!$A$2:$AWV$3,2,$M$3+(ROW(A67)-1)*$M$4))</f>
        <v/>
      </c>
      <c r="I70" s="687" t="str">
        <f>IF(INDEX(Predictions_1!$A$2:$AWV$3,2,$M$3+(ROW(A67)-1)*$M$4)="","",INDEX(Predictions_1!$A$2:$AWV$3,1,$M$3+(ROW(A67)-1)*$M$4))</f>
        <v/>
      </c>
      <c r="J70" s="680" t="str">
        <f t="shared" si="7"/>
        <v/>
      </c>
    </row>
    <row r="71" spans="2:10" x14ac:dyDescent="0.25">
      <c r="B71" s="674">
        <v>68</v>
      </c>
      <c r="C71" s="646" t="str">
        <f t="shared" si="4"/>
        <v/>
      </c>
      <c r="D71" s="607" t="str">
        <f t="shared" si="5"/>
        <v/>
      </c>
      <c r="G71" s="677" t="str">
        <f t="shared" si="6"/>
        <v/>
      </c>
      <c r="H71" s="686" t="str">
        <f>IF(INDEX(Predictions_1!$A$2:$AWV$3,2,$M$3+(ROW(A68)-1)*$M$4)="","",INDEX(Predictions_1!$A$2:$AWV$3,2,$M$3+(ROW(A68)-1)*$M$4))</f>
        <v/>
      </c>
      <c r="I71" s="687" t="str">
        <f>IF(INDEX(Predictions_1!$A$2:$AWV$3,2,$M$3+(ROW(A68)-1)*$M$4)="","",INDEX(Predictions_1!$A$2:$AWV$3,1,$M$3+(ROW(A68)-1)*$M$4))</f>
        <v/>
      </c>
      <c r="J71" s="680" t="str">
        <f t="shared" si="7"/>
        <v/>
      </c>
    </row>
    <row r="72" spans="2:10" x14ac:dyDescent="0.25">
      <c r="B72" s="674">
        <v>69</v>
      </c>
      <c r="C72" s="646" t="str">
        <f t="shared" si="4"/>
        <v/>
      </c>
      <c r="D72" s="607" t="str">
        <f t="shared" si="5"/>
        <v/>
      </c>
      <c r="G72" s="677" t="str">
        <f t="shared" si="6"/>
        <v/>
      </c>
      <c r="H72" s="686" t="str">
        <f>IF(INDEX(Predictions_1!$A$2:$AWV$3,2,$M$3+(ROW(A69)-1)*$M$4)="","",INDEX(Predictions_1!$A$2:$AWV$3,2,$M$3+(ROW(A69)-1)*$M$4))</f>
        <v/>
      </c>
      <c r="I72" s="687" t="str">
        <f>IF(INDEX(Predictions_1!$A$2:$AWV$3,2,$M$3+(ROW(A69)-1)*$M$4)="","",INDEX(Predictions_1!$A$2:$AWV$3,1,$M$3+(ROW(A69)-1)*$M$4))</f>
        <v/>
      </c>
      <c r="J72" s="680" t="str">
        <f t="shared" si="7"/>
        <v/>
      </c>
    </row>
    <row r="73" spans="2:10" x14ac:dyDescent="0.25">
      <c r="B73" s="674">
        <v>70</v>
      </c>
      <c r="C73" s="646" t="str">
        <f t="shared" si="4"/>
        <v/>
      </c>
      <c r="D73" s="607" t="str">
        <f t="shared" si="5"/>
        <v/>
      </c>
      <c r="G73" s="677" t="str">
        <f t="shared" si="6"/>
        <v/>
      </c>
      <c r="H73" s="686" t="str">
        <f>IF(INDEX(Predictions_1!$A$2:$AWV$3,2,$M$3+(ROW(A70)-1)*$M$4)="","",INDEX(Predictions_1!$A$2:$AWV$3,2,$M$3+(ROW(A70)-1)*$M$4))</f>
        <v/>
      </c>
      <c r="I73" s="687" t="str">
        <f>IF(INDEX(Predictions_1!$A$2:$AWV$3,2,$M$3+(ROW(A70)-1)*$M$4)="","",INDEX(Predictions_1!$A$2:$AWV$3,1,$M$3+(ROW(A70)-1)*$M$4))</f>
        <v/>
      </c>
      <c r="J73" s="680" t="str">
        <f t="shared" si="7"/>
        <v/>
      </c>
    </row>
    <row r="74" spans="2:10" x14ac:dyDescent="0.25">
      <c r="B74" s="674">
        <v>71</v>
      </c>
      <c r="C74" s="646" t="str">
        <f t="shared" si="4"/>
        <v/>
      </c>
      <c r="D74" s="607" t="str">
        <f t="shared" si="5"/>
        <v/>
      </c>
      <c r="G74" s="677" t="str">
        <f t="shared" si="6"/>
        <v/>
      </c>
      <c r="H74" s="686" t="str">
        <f>IF(INDEX(Predictions_1!$A$2:$AWV$3,2,$M$3+(ROW(A71)-1)*$M$4)="","",INDEX(Predictions_1!$A$2:$AWV$3,2,$M$3+(ROW(A71)-1)*$M$4))</f>
        <v/>
      </c>
      <c r="I74" s="687" t="str">
        <f>IF(INDEX(Predictions_1!$A$2:$AWV$3,2,$M$3+(ROW(A71)-1)*$M$4)="","",INDEX(Predictions_1!$A$2:$AWV$3,1,$M$3+(ROW(A71)-1)*$M$4))</f>
        <v/>
      </c>
      <c r="J74" s="680" t="str">
        <f t="shared" si="7"/>
        <v/>
      </c>
    </row>
    <row r="75" spans="2:10" x14ac:dyDescent="0.25">
      <c r="B75" s="674">
        <v>72</v>
      </c>
      <c r="C75" s="646" t="str">
        <f t="shared" si="4"/>
        <v/>
      </c>
      <c r="D75" s="607" t="str">
        <f t="shared" si="5"/>
        <v/>
      </c>
      <c r="G75" s="677" t="str">
        <f t="shared" si="6"/>
        <v/>
      </c>
      <c r="H75" s="686" t="str">
        <f>IF(INDEX(Predictions_1!$A$2:$AWV$3,2,$M$3+(ROW(A72)-1)*$M$4)="","",INDEX(Predictions_1!$A$2:$AWV$3,2,$M$3+(ROW(A72)-1)*$M$4))</f>
        <v/>
      </c>
      <c r="I75" s="687" t="str">
        <f>IF(INDEX(Predictions_1!$A$2:$AWV$3,2,$M$3+(ROW(A72)-1)*$M$4)="","",INDEX(Predictions_1!$A$2:$AWV$3,1,$M$3+(ROW(A72)-1)*$M$4))</f>
        <v/>
      </c>
      <c r="J75" s="680" t="str">
        <f t="shared" si="7"/>
        <v/>
      </c>
    </row>
    <row r="76" spans="2:10" x14ac:dyDescent="0.25">
      <c r="B76" s="674">
        <v>73</v>
      </c>
      <c r="C76" s="646" t="str">
        <f t="shared" si="4"/>
        <v/>
      </c>
      <c r="D76" s="607" t="str">
        <f t="shared" si="5"/>
        <v/>
      </c>
      <c r="G76" s="677" t="str">
        <f t="shared" si="6"/>
        <v/>
      </c>
      <c r="H76" s="686" t="str">
        <f>IF(INDEX(Predictions_1!$A$2:$AWV$3,2,$M$3+(ROW(A73)-1)*$M$4)="","",INDEX(Predictions_1!$A$2:$AWV$3,2,$M$3+(ROW(A73)-1)*$M$4))</f>
        <v/>
      </c>
      <c r="I76" s="687" t="str">
        <f>IF(INDEX(Predictions_1!$A$2:$AWV$3,2,$M$3+(ROW(A73)-1)*$M$4)="","",INDEX(Predictions_1!$A$2:$AWV$3,1,$M$3+(ROW(A73)-1)*$M$4))</f>
        <v/>
      </c>
      <c r="J76" s="680" t="str">
        <f t="shared" si="7"/>
        <v/>
      </c>
    </row>
    <row r="77" spans="2:10" x14ac:dyDescent="0.25">
      <c r="B77" s="674">
        <v>74</v>
      </c>
      <c r="C77" s="646" t="str">
        <f t="shared" si="4"/>
        <v/>
      </c>
      <c r="D77" s="607" t="str">
        <f t="shared" si="5"/>
        <v/>
      </c>
      <c r="G77" s="677" t="str">
        <f t="shared" si="6"/>
        <v/>
      </c>
      <c r="H77" s="686" t="str">
        <f>IF(INDEX(Predictions_1!$A$2:$AWV$3,2,$M$3+(ROW(A74)-1)*$M$4)="","",INDEX(Predictions_1!$A$2:$AWV$3,2,$M$3+(ROW(A74)-1)*$M$4))</f>
        <v/>
      </c>
      <c r="I77" s="687" t="str">
        <f>IF(INDEX(Predictions_1!$A$2:$AWV$3,2,$M$3+(ROW(A74)-1)*$M$4)="","",INDEX(Predictions_1!$A$2:$AWV$3,1,$M$3+(ROW(A74)-1)*$M$4))</f>
        <v/>
      </c>
      <c r="J77" s="680" t="str">
        <f t="shared" si="7"/>
        <v/>
      </c>
    </row>
    <row r="78" spans="2:10" x14ac:dyDescent="0.25">
      <c r="B78" s="674">
        <v>75</v>
      </c>
      <c r="C78" s="646" t="str">
        <f t="shared" si="4"/>
        <v/>
      </c>
      <c r="D78" s="607" t="str">
        <f t="shared" si="5"/>
        <v/>
      </c>
      <c r="G78" s="677" t="str">
        <f t="shared" si="6"/>
        <v/>
      </c>
      <c r="H78" s="686" t="str">
        <f>IF(INDEX(Predictions_1!$A$2:$AWV$3,2,$M$3+(ROW(A75)-1)*$M$4)="","",INDEX(Predictions_1!$A$2:$AWV$3,2,$M$3+(ROW(A75)-1)*$M$4))</f>
        <v/>
      </c>
      <c r="I78" s="687" t="str">
        <f>IF(INDEX(Predictions_1!$A$2:$AWV$3,2,$M$3+(ROW(A75)-1)*$M$4)="","",INDEX(Predictions_1!$A$2:$AWV$3,1,$M$3+(ROW(A75)-1)*$M$4))</f>
        <v/>
      </c>
      <c r="J78" s="680" t="str">
        <f t="shared" si="7"/>
        <v/>
      </c>
    </row>
    <row r="79" spans="2:10" x14ac:dyDescent="0.25">
      <c r="B79" s="674">
        <v>76</v>
      </c>
      <c r="C79" s="646" t="str">
        <f t="shared" si="4"/>
        <v/>
      </c>
      <c r="D79" s="607" t="str">
        <f t="shared" si="5"/>
        <v/>
      </c>
      <c r="G79" s="677" t="str">
        <f t="shared" si="6"/>
        <v/>
      </c>
      <c r="H79" s="686" t="str">
        <f>IF(INDEX(Predictions_1!$A$2:$AWV$3,2,$M$3+(ROW(A76)-1)*$M$4)="","",INDEX(Predictions_1!$A$2:$AWV$3,2,$M$3+(ROW(A76)-1)*$M$4))</f>
        <v/>
      </c>
      <c r="I79" s="687" t="str">
        <f>IF(INDEX(Predictions_1!$A$2:$AWV$3,2,$M$3+(ROW(A76)-1)*$M$4)="","",INDEX(Predictions_1!$A$2:$AWV$3,1,$M$3+(ROW(A76)-1)*$M$4))</f>
        <v/>
      </c>
      <c r="J79" s="680" t="str">
        <f t="shared" si="7"/>
        <v/>
      </c>
    </row>
    <row r="80" spans="2:10" x14ac:dyDescent="0.25">
      <c r="B80" s="674">
        <v>77</v>
      </c>
      <c r="C80" s="646" t="str">
        <f t="shared" si="4"/>
        <v/>
      </c>
      <c r="D80" s="607" t="str">
        <f t="shared" si="5"/>
        <v/>
      </c>
      <c r="G80" s="677" t="str">
        <f t="shared" si="6"/>
        <v/>
      </c>
      <c r="H80" s="686" t="str">
        <f>IF(INDEX(Predictions_1!$A$2:$AWV$3,2,$M$3+(ROW(A77)-1)*$M$4)="","",INDEX(Predictions_1!$A$2:$AWV$3,2,$M$3+(ROW(A77)-1)*$M$4))</f>
        <v/>
      </c>
      <c r="I80" s="687" t="str">
        <f>IF(INDEX(Predictions_1!$A$2:$AWV$3,2,$M$3+(ROW(A77)-1)*$M$4)="","",INDEX(Predictions_1!$A$2:$AWV$3,1,$M$3+(ROW(A77)-1)*$M$4))</f>
        <v/>
      </c>
      <c r="J80" s="680" t="str">
        <f t="shared" si="7"/>
        <v/>
      </c>
    </row>
    <row r="81" spans="2:10" x14ac:dyDescent="0.25">
      <c r="B81" s="674">
        <v>78</v>
      </c>
      <c r="C81" s="646" t="str">
        <f t="shared" si="4"/>
        <v/>
      </c>
      <c r="D81" s="607" t="str">
        <f t="shared" si="5"/>
        <v/>
      </c>
      <c r="G81" s="677" t="str">
        <f t="shared" si="6"/>
        <v/>
      </c>
      <c r="H81" s="686" t="str">
        <f>IF(INDEX(Predictions_1!$A$2:$AWV$3,2,$M$3+(ROW(A78)-1)*$M$4)="","",INDEX(Predictions_1!$A$2:$AWV$3,2,$M$3+(ROW(A78)-1)*$M$4))</f>
        <v/>
      </c>
      <c r="I81" s="687" t="str">
        <f>IF(INDEX(Predictions_1!$A$2:$AWV$3,2,$M$3+(ROW(A78)-1)*$M$4)="","",INDEX(Predictions_1!$A$2:$AWV$3,1,$M$3+(ROW(A78)-1)*$M$4))</f>
        <v/>
      </c>
      <c r="J81" s="680" t="str">
        <f t="shared" si="7"/>
        <v/>
      </c>
    </row>
    <row r="82" spans="2:10" x14ac:dyDescent="0.25">
      <c r="B82" s="674">
        <v>79</v>
      </c>
      <c r="C82" s="646" t="str">
        <f t="shared" si="4"/>
        <v/>
      </c>
      <c r="D82" s="607" t="str">
        <f t="shared" si="5"/>
        <v/>
      </c>
      <c r="G82" s="677" t="str">
        <f t="shared" si="6"/>
        <v/>
      </c>
      <c r="H82" s="686" t="str">
        <f>IF(INDEX(Predictions_1!$A$2:$AWV$3,2,$M$3+(ROW(A79)-1)*$M$4)="","",INDEX(Predictions_1!$A$2:$AWV$3,2,$M$3+(ROW(A79)-1)*$M$4))</f>
        <v/>
      </c>
      <c r="I82" s="687" t="str">
        <f>IF(INDEX(Predictions_1!$A$2:$AWV$3,2,$M$3+(ROW(A79)-1)*$M$4)="","",INDEX(Predictions_1!$A$2:$AWV$3,1,$M$3+(ROW(A79)-1)*$M$4))</f>
        <v/>
      </c>
      <c r="J82" s="680" t="str">
        <f t="shared" si="7"/>
        <v/>
      </c>
    </row>
    <row r="83" spans="2:10" x14ac:dyDescent="0.25">
      <c r="B83" s="674">
        <v>80</v>
      </c>
      <c r="C83" s="646" t="str">
        <f t="shared" si="4"/>
        <v/>
      </c>
      <c r="D83" s="607" t="str">
        <f t="shared" si="5"/>
        <v/>
      </c>
      <c r="G83" s="677" t="str">
        <f t="shared" si="6"/>
        <v/>
      </c>
      <c r="H83" s="686" t="str">
        <f>IF(INDEX(Predictions_1!$A$2:$AWV$3,2,$M$3+(ROW(A80)-1)*$M$4)="","",INDEX(Predictions_1!$A$2:$AWV$3,2,$M$3+(ROW(A80)-1)*$M$4))</f>
        <v/>
      </c>
      <c r="I83" s="687" t="str">
        <f>IF(INDEX(Predictions_1!$A$2:$AWV$3,2,$M$3+(ROW(A80)-1)*$M$4)="","",INDEX(Predictions_1!$A$2:$AWV$3,1,$M$3+(ROW(A80)-1)*$M$4))</f>
        <v/>
      </c>
      <c r="J83" s="680" t="str">
        <f t="shared" si="7"/>
        <v/>
      </c>
    </row>
    <row r="84" spans="2:10" x14ac:dyDescent="0.25">
      <c r="B84" s="674">
        <v>81</v>
      </c>
      <c r="C84" s="646" t="str">
        <f t="shared" si="4"/>
        <v/>
      </c>
      <c r="D84" s="607" t="str">
        <f t="shared" si="5"/>
        <v/>
      </c>
      <c r="G84" s="677" t="str">
        <f t="shared" si="6"/>
        <v/>
      </c>
      <c r="H84" s="686" t="str">
        <f>IF(INDEX(Predictions_1!$A$2:$AWV$3,2,$M$3+(ROW(A81)-1)*$M$4)="","",INDEX(Predictions_1!$A$2:$AWV$3,2,$M$3+(ROW(A81)-1)*$M$4))</f>
        <v/>
      </c>
      <c r="I84" s="687" t="str">
        <f>IF(INDEX(Predictions_1!$A$2:$AWV$3,2,$M$3+(ROW(A81)-1)*$M$4)="","",INDEX(Predictions_1!$A$2:$AWV$3,1,$M$3+(ROW(A81)-1)*$M$4))</f>
        <v/>
      </c>
      <c r="J84" s="680" t="str">
        <f t="shared" si="7"/>
        <v/>
      </c>
    </row>
    <row r="85" spans="2:10" x14ac:dyDescent="0.25">
      <c r="B85" s="674">
        <v>82</v>
      </c>
      <c r="C85" s="646" t="str">
        <f t="shared" si="4"/>
        <v/>
      </c>
      <c r="D85" s="607" t="str">
        <f t="shared" si="5"/>
        <v/>
      </c>
      <c r="G85" s="677" t="str">
        <f t="shared" si="6"/>
        <v/>
      </c>
      <c r="H85" s="686" t="str">
        <f>IF(INDEX(Predictions_1!$A$2:$AWV$3,2,$M$3+(ROW(A82)-1)*$M$4)="","",INDEX(Predictions_1!$A$2:$AWV$3,2,$M$3+(ROW(A82)-1)*$M$4))</f>
        <v/>
      </c>
      <c r="I85" s="687" t="str">
        <f>IF(INDEX(Predictions_1!$A$2:$AWV$3,2,$M$3+(ROW(A82)-1)*$M$4)="","",INDEX(Predictions_1!$A$2:$AWV$3,1,$M$3+(ROW(A82)-1)*$M$4))</f>
        <v/>
      </c>
      <c r="J85" s="680" t="str">
        <f t="shared" si="7"/>
        <v/>
      </c>
    </row>
    <row r="86" spans="2:10" x14ac:dyDescent="0.25">
      <c r="B86" s="674">
        <v>83</v>
      </c>
      <c r="C86" s="646" t="str">
        <f t="shared" si="4"/>
        <v/>
      </c>
      <c r="D86" s="607" t="str">
        <f t="shared" si="5"/>
        <v/>
      </c>
      <c r="G86" s="677" t="str">
        <f t="shared" si="6"/>
        <v/>
      </c>
      <c r="H86" s="686" t="str">
        <f>IF(INDEX(Predictions_1!$A$2:$AWV$3,2,$M$3+(ROW(A83)-1)*$M$4)="","",INDEX(Predictions_1!$A$2:$AWV$3,2,$M$3+(ROW(A83)-1)*$M$4))</f>
        <v/>
      </c>
      <c r="I86" s="687" t="str">
        <f>IF(INDEX(Predictions_1!$A$2:$AWV$3,2,$M$3+(ROW(A83)-1)*$M$4)="","",INDEX(Predictions_1!$A$2:$AWV$3,1,$M$3+(ROW(A83)-1)*$M$4))</f>
        <v/>
      </c>
      <c r="J86" s="680" t="str">
        <f t="shared" si="7"/>
        <v/>
      </c>
    </row>
    <row r="87" spans="2:10" x14ac:dyDescent="0.25">
      <c r="B87" s="674">
        <v>84</v>
      </c>
      <c r="C87" s="646" t="str">
        <f t="shared" si="4"/>
        <v/>
      </c>
      <c r="D87" s="607" t="str">
        <f t="shared" si="5"/>
        <v/>
      </c>
      <c r="G87" s="677" t="str">
        <f t="shared" si="6"/>
        <v/>
      </c>
      <c r="H87" s="686" t="str">
        <f>IF(INDEX(Predictions_1!$A$2:$AWV$3,2,$M$3+(ROW(A84)-1)*$M$4)="","",INDEX(Predictions_1!$A$2:$AWV$3,2,$M$3+(ROW(A84)-1)*$M$4))</f>
        <v/>
      </c>
      <c r="I87" s="687" t="str">
        <f>IF(INDEX(Predictions_1!$A$2:$AWV$3,2,$M$3+(ROW(A84)-1)*$M$4)="","",INDEX(Predictions_1!$A$2:$AWV$3,1,$M$3+(ROW(A84)-1)*$M$4))</f>
        <v/>
      </c>
      <c r="J87" s="680" t="str">
        <f t="shared" si="7"/>
        <v/>
      </c>
    </row>
    <row r="88" spans="2:10" x14ac:dyDescent="0.25">
      <c r="B88" s="674">
        <v>85</v>
      </c>
      <c r="C88" s="646" t="str">
        <f t="shared" si="4"/>
        <v/>
      </c>
      <c r="D88" s="607" t="str">
        <f t="shared" si="5"/>
        <v/>
      </c>
      <c r="G88" s="677" t="str">
        <f t="shared" si="6"/>
        <v/>
      </c>
      <c r="H88" s="686" t="str">
        <f>IF(INDEX(Predictions_1!$A$2:$AWV$3,2,$M$3+(ROW(A85)-1)*$M$4)="","",INDEX(Predictions_1!$A$2:$AWV$3,2,$M$3+(ROW(A85)-1)*$M$4))</f>
        <v/>
      </c>
      <c r="I88" s="687" t="str">
        <f>IF(INDEX(Predictions_1!$A$2:$AWV$3,2,$M$3+(ROW(A85)-1)*$M$4)="","",INDEX(Predictions_1!$A$2:$AWV$3,1,$M$3+(ROW(A85)-1)*$M$4))</f>
        <v/>
      </c>
      <c r="J88" s="680" t="str">
        <f t="shared" si="7"/>
        <v/>
      </c>
    </row>
    <row r="89" spans="2:10" x14ac:dyDescent="0.25">
      <c r="B89" s="674">
        <v>86</v>
      </c>
      <c r="C89" s="646" t="str">
        <f t="shared" si="4"/>
        <v/>
      </c>
      <c r="D89" s="607" t="str">
        <f t="shared" si="5"/>
        <v/>
      </c>
      <c r="G89" s="677" t="str">
        <f t="shared" si="6"/>
        <v/>
      </c>
      <c r="H89" s="686" t="str">
        <f>IF(INDEX(Predictions_1!$A$2:$AWV$3,2,$M$3+(ROW(A86)-1)*$M$4)="","",INDEX(Predictions_1!$A$2:$AWV$3,2,$M$3+(ROW(A86)-1)*$M$4))</f>
        <v/>
      </c>
      <c r="I89" s="687" t="str">
        <f>IF(INDEX(Predictions_1!$A$2:$AWV$3,2,$M$3+(ROW(A86)-1)*$M$4)="","",INDEX(Predictions_1!$A$2:$AWV$3,1,$M$3+(ROW(A86)-1)*$M$4))</f>
        <v/>
      </c>
      <c r="J89" s="680" t="str">
        <f t="shared" si="7"/>
        <v/>
      </c>
    </row>
    <row r="90" spans="2:10" x14ac:dyDescent="0.25">
      <c r="B90" s="674">
        <v>87</v>
      </c>
      <c r="C90" s="646" t="str">
        <f t="shared" si="4"/>
        <v/>
      </c>
      <c r="D90" s="607" t="str">
        <f t="shared" si="5"/>
        <v/>
      </c>
      <c r="G90" s="677" t="str">
        <f t="shared" si="6"/>
        <v/>
      </c>
      <c r="H90" s="686" t="str">
        <f>IF(INDEX(Predictions_1!$A$2:$AWV$3,2,$M$3+(ROW(A87)-1)*$M$4)="","",INDEX(Predictions_1!$A$2:$AWV$3,2,$M$3+(ROW(A87)-1)*$M$4))</f>
        <v/>
      </c>
      <c r="I90" s="687" t="str">
        <f>IF(INDEX(Predictions_1!$A$2:$AWV$3,2,$M$3+(ROW(A87)-1)*$M$4)="","",INDEX(Predictions_1!$A$2:$AWV$3,1,$M$3+(ROW(A87)-1)*$M$4))</f>
        <v/>
      </c>
      <c r="J90" s="680" t="str">
        <f t="shared" si="7"/>
        <v/>
      </c>
    </row>
    <row r="91" spans="2:10" x14ac:dyDescent="0.25">
      <c r="B91" s="674">
        <v>88</v>
      </c>
      <c r="C91" s="646" t="str">
        <f t="shared" si="4"/>
        <v/>
      </c>
      <c r="D91" s="607" t="str">
        <f t="shared" si="5"/>
        <v/>
      </c>
      <c r="G91" s="677" t="str">
        <f t="shared" si="6"/>
        <v/>
      </c>
      <c r="H91" s="686" t="str">
        <f>IF(INDEX(Predictions_1!$A$2:$AWV$3,2,$M$3+(ROW(A88)-1)*$M$4)="","",INDEX(Predictions_1!$A$2:$AWV$3,2,$M$3+(ROW(A88)-1)*$M$4))</f>
        <v/>
      </c>
      <c r="I91" s="687" t="str">
        <f>IF(INDEX(Predictions_1!$A$2:$AWV$3,2,$M$3+(ROW(A88)-1)*$M$4)="","",INDEX(Predictions_1!$A$2:$AWV$3,1,$M$3+(ROW(A88)-1)*$M$4))</f>
        <v/>
      </c>
      <c r="J91" s="680" t="str">
        <f t="shared" si="7"/>
        <v/>
      </c>
    </row>
    <row r="92" spans="2:10" x14ac:dyDescent="0.25">
      <c r="B92" s="674">
        <v>89</v>
      </c>
      <c r="C92" s="646" t="str">
        <f t="shared" si="4"/>
        <v/>
      </c>
      <c r="D92" s="607" t="str">
        <f t="shared" si="5"/>
        <v/>
      </c>
      <c r="G92" s="677" t="str">
        <f t="shared" si="6"/>
        <v/>
      </c>
      <c r="H92" s="686" t="str">
        <f>IF(INDEX(Predictions_1!$A$2:$AWV$3,2,$M$3+(ROW(A89)-1)*$M$4)="","",INDEX(Predictions_1!$A$2:$AWV$3,2,$M$3+(ROW(A89)-1)*$M$4))</f>
        <v/>
      </c>
      <c r="I92" s="687" t="str">
        <f>IF(INDEX(Predictions_1!$A$2:$AWV$3,2,$M$3+(ROW(A89)-1)*$M$4)="","",INDEX(Predictions_1!$A$2:$AWV$3,1,$M$3+(ROW(A89)-1)*$M$4))</f>
        <v/>
      </c>
      <c r="J92" s="680" t="str">
        <f t="shared" si="7"/>
        <v/>
      </c>
    </row>
    <row r="93" spans="2:10" x14ac:dyDescent="0.25">
      <c r="B93" s="674">
        <v>90</v>
      </c>
      <c r="C93" s="646" t="str">
        <f t="shared" si="4"/>
        <v/>
      </c>
      <c r="D93" s="607" t="str">
        <f t="shared" si="5"/>
        <v/>
      </c>
      <c r="G93" s="677" t="str">
        <f t="shared" si="6"/>
        <v/>
      </c>
      <c r="H93" s="686" t="str">
        <f>IF(INDEX(Predictions_1!$A$2:$AWV$3,2,$M$3+(ROW(A90)-1)*$M$4)="","",INDEX(Predictions_1!$A$2:$AWV$3,2,$M$3+(ROW(A90)-1)*$M$4))</f>
        <v/>
      </c>
      <c r="I93" s="687" t="str">
        <f>IF(INDEX(Predictions_1!$A$2:$AWV$3,2,$M$3+(ROW(A90)-1)*$M$4)="","",INDEX(Predictions_1!$A$2:$AWV$3,1,$M$3+(ROW(A90)-1)*$M$4))</f>
        <v/>
      </c>
      <c r="J93" s="680" t="str">
        <f t="shared" si="7"/>
        <v/>
      </c>
    </row>
    <row r="94" spans="2:10" x14ac:dyDescent="0.25">
      <c r="B94" s="674">
        <v>91</v>
      </c>
      <c r="C94" s="646" t="str">
        <f t="shared" si="4"/>
        <v/>
      </c>
      <c r="D94" s="607" t="str">
        <f t="shared" si="5"/>
        <v/>
      </c>
      <c r="G94" s="677" t="str">
        <f t="shared" si="6"/>
        <v/>
      </c>
      <c r="H94" s="686" t="str">
        <f>IF(INDEX(Predictions_1!$A$2:$AWV$3,2,$M$3+(ROW(A91)-1)*$M$4)="","",INDEX(Predictions_1!$A$2:$AWV$3,2,$M$3+(ROW(A91)-1)*$M$4))</f>
        <v/>
      </c>
      <c r="I94" s="687" t="str">
        <f>IF(INDEX(Predictions_1!$A$2:$AWV$3,2,$M$3+(ROW(A91)-1)*$M$4)="","",INDEX(Predictions_1!$A$2:$AWV$3,1,$M$3+(ROW(A91)-1)*$M$4))</f>
        <v/>
      </c>
      <c r="J94" s="680" t="str">
        <f t="shared" si="7"/>
        <v/>
      </c>
    </row>
    <row r="95" spans="2:10" x14ac:dyDescent="0.25">
      <c r="B95" s="674">
        <v>92</v>
      </c>
      <c r="C95" s="646" t="str">
        <f t="shared" si="4"/>
        <v/>
      </c>
      <c r="D95" s="607" t="str">
        <f t="shared" si="5"/>
        <v/>
      </c>
      <c r="G95" s="677" t="str">
        <f t="shared" si="6"/>
        <v/>
      </c>
      <c r="H95" s="686" t="str">
        <f>IF(INDEX(Predictions_1!$A$2:$AWV$3,2,$M$3+(ROW(A92)-1)*$M$4)="","",INDEX(Predictions_1!$A$2:$AWV$3,2,$M$3+(ROW(A92)-1)*$M$4))</f>
        <v/>
      </c>
      <c r="I95" s="687" t="str">
        <f>IF(INDEX(Predictions_1!$A$2:$AWV$3,2,$M$3+(ROW(A92)-1)*$M$4)="","",INDEX(Predictions_1!$A$2:$AWV$3,1,$M$3+(ROW(A92)-1)*$M$4))</f>
        <v/>
      </c>
      <c r="J95" s="680" t="str">
        <f t="shared" si="7"/>
        <v/>
      </c>
    </row>
    <row r="96" spans="2:10" x14ac:dyDescent="0.25">
      <c r="B96" s="674">
        <v>93</v>
      </c>
      <c r="C96" s="646" t="str">
        <f t="shared" si="4"/>
        <v/>
      </c>
      <c r="D96" s="607" t="str">
        <f t="shared" si="5"/>
        <v/>
      </c>
      <c r="G96" s="677" t="str">
        <f t="shared" si="6"/>
        <v/>
      </c>
      <c r="H96" s="686" t="str">
        <f>IF(INDEX(Predictions_1!$A$2:$AWV$3,2,$M$3+(ROW(A93)-1)*$M$4)="","",INDEX(Predictions_1!$A$2:$AWV$3,2,$M$3+(ROW(A93)-1)*$M$4))</f>
        <v/>
      </c>
      <c r="I96" s="687" t="str">
        <f>IF(INDEX(Predictions_1!$A$2:$AWV$3,2,$M$3+(ROW(A93)-1)*$M$4)="","",INDEX(Predictions_1!$A$2:$AWV$3,1,$M$3+(ROW(A93)-1)*$M$4))</f>
        <v/>
      </c>
      <c r="J96" s="680" t="str">
        <f t="shared" si="7"/>
        <v/>
      </c>
    </row>
    <row r="97" spans="2:10" x14ac:dyDescent="0.25">
      <c r="B97" s="674">
        <v>94</v>
      </c>
      <c r="C97" s="646" t="str">
        <f t="shared" si="4"/>
        <v/>
      </c>
      <c r="D97" s="607" t="str">
        <f t="shared" si="5"/>
        <v/>
      </c>
      <c r="G97" s="677" t="str">
        <f t="shared" si="6"/>
        <v/>
      </c>
      <c r="H97" s="686" t="str">
        <f>IF(INDEX(Predictions_1!$A$2:$AWV$3,2,$M$3+(ROW(A94)-1)*$M$4)="","",INDEX(Predictions_1!$A$2:$AWV$3,2,$M$3+(ROW(A94)-1)*$M$4))</f>
        <v/>
      </c>
      <c r="I97" s="687" t="str">
        <f>IF(INDEX(Predictions_1!$A$2:$AWV$3,2,$M$3+(ROW(A94)-1)*$M$4)="","",INDEX(Predictions_1!$A$2:$AWV$3,1,$M$3+(ROW(A94)-1)*$M$4))</f>
        <v/>
      </c>
      <c r="J97" s="680" t="str">
        <f t="shared" si="7"/>
        <v/>
      </c>
    </row>
    <row r="98" spans="2:10" x14ac:dyDescent="0.25">
      <c r="B98" s="674">
        <v>95</v>
      </c>
      <c r="C98" s="646" t="str">
        <f t="shared" si="4"/>
        <v/>
      </c>
      <c r="D98" s="607" t="str">
        <f t="shared" si="5"/>
        <v/>
      </c>
      <c r="G98" s="677" t="str">
        <f t="shared" si="6"/>
        <v/>
      </c>
      <c r="H98" s="686" t="str">
        <f>IF(INDEX(Predictions_1!$A$2:$AWV$3,2,$M$3+(ROW(A95)-1)*$M$4)="","",INDEX(Predictions_1!$A$2:$AWV$3,2,$M$3+(ROW(A95)-1)*$M$4))</f>
        <v/>
      </c>
      <c r="I98" s="687" t="str">
        <f>IF(INDEX(Predictions_1!$A$2:$AWV$3,2,$M$3+(ROW(A95)-1)*$M$4)="","",INDEX(Predictions_1!$A$2:$AWV$3,1,$M$3+(ROW(A95)-1)*$M$4))</f>
        <v/>
      </c>
      <c r="J98" s="680" t="str">
        <f t="shared" si="7"/>
        <v/>
      </c>
    </row>
    <row r="99" spans="2:10" x14ac:dyDescent="0.25">
      <c r="B99" s="674">
        <v>96</v>
      </c>
      <c r="C99" s="646" t="str">
        <f t="shared" si="4"/>
        <v/>
      </c>
      <c r="D99" s="607" t="str">
        <f t="shared" si="5"/>
        <v/>
      </c>
      <c r="G99" s="677" t="str">
        <f t="shared" si="6"/>
        <v/>
      </c>
      <c r="H99" s="686" t="str">
        <f>IF(INDEX(Predictions_1!$A$2:$AWV$3,2,$M$3+(ROW(A96)-1)*$M$4)="","",INDEX(Predictions_1!$A$2:$AWV$3,2,$M$3+(ROW(A96)-1)*$M$4))</f>
        <v/>
      </c>
      <c r="I99" s="687" t="str">
        <f>IF(INDEX(Predictions_1!$A$2:$AWV$3,2,$M$3+(ROW(A96)-1)*$M$4)="","",INDEX(Predictions_1!$A$2:$AWV$3,1,$M$3+(ROW(A96)-1)*$M$4))</f>
        <v/>
      </c>
      <c r="J99" s="680" t="str">
        <f t="shared" si="7"/>
        <v/>
      </c>
    </row>
    <row r="100" spans="2:10" x14ac:dyDescent="0.25">
      <c r="B100" s="674">
        <v>97</v>
      </c>
      <c r="C100" s="646" t="str">
        <f t="shared" si="4"/>
        <v/>
      </c>
      <c r="D100" s="607" t="str">
        <f t="shared" si="5"/>
        <v/>
      </c>
      <c r="G100" s="677" t="str">
        <f t="shared" si="6"/>
        <v/>
      </c>
      <c r="H100" s="686" t="str">
        <f>IF(INDEX(Predictions_1!$A$2:$AWV$3,2,$M$3+(ROW(A97)-1)*$M$4)="","",INDEX(Predictions_1!$A$2:$AWV$3,2,$M$3+(ROW(A97)-1)*$M$4))</f>
        <v/>
      </c>
      <c r="I100" s="687" t="str">
        <f>IF(INDEX(Predictions_1!$A$2:$AWV$3,2,$M$3+(ROW(A97)-1)*$M$4)="","",INDEX(Predictions_1!$A$2:$AWV$3,1,$M$3+(ROW(A97)-1)*$M$4))</f>
        <v/>
      </c>
      <c r="J100" s="680" t="str">
        <f t="shared" si="7"/>
        <v/>
      </c>
    </row>
    <row r="101" spans="2:10" x14ac:dyDescent="0.25">
      <c r="B101" s="674">
        <v>98</v>
      </c>
      <c r="C101" s="646" t="str">
        <f t="shared" si="4"/>
        <v/>
      </c>
      <c r="D101" s="607" t="str">
        <f t="shared" si="5"/>
        <v/>
      </c>
      <c r="G101" s="677" t="str">
        <f t="shared" si="6"/>
        <v/>
      </c>
      <c r="H101" s="686" t="str">
        <f>IF(INDEX(Predictions_1!$A$2:$AWV$3,2,$M$3+(ROW(A98)-1)*$M$4)="","",INDEX(Predictions_1!$A$2:$AWV$3,2,$M$3+(ROW(A98)-1)*$M$4))</f>
        <v/>
      </c>
      <c r="I101" s="687" t="str">
        <f>IF(INDEX(Predictions_1!$A$2:$AWV$3,2,$M$3+(ROW(A98)-1)*$M$4)="","",INDEX(Predictions_1!$A$2:$AWV$3,1,$M$3+(ROW(A98)-1)*$M$4))</f>
        <v/>
      </c>
      <c r="J101" s="680" t="str">
        <f t="shared" si="7"/>
        <v/>
      </c>
    </row>
    <row r="102" spans="2:10" x14ac:dyDescent="0.25">
      <c r="B102" s="674">
        <v>99</v>
      </c>
      <c r="C102" s="646" t="str">
        <f t="shared" si="4"/>
        <v/>
      </c>
      <c r="D102" s="607" t="str">
        <f t="shared" si="5"/>
        <v/>
      </c>
      <c r="G102" s="677" t="str">
        <f t="shared" si="6"/>
        <v/>
      </c>
      <c r="H102" s="686" t="str">
        <f>IF(INDEX(Predictions_1!$A$2:$AWV$3,2,$M$3+(ROW(A99)-1)*$M$4)="","",INDEX(Predictions_1!$A$2:$AWV$3,2,$M$3+(ROW(A99)-1)*$M$4))</f>
        <v/>
      </c>
      <c r="I102" s="687" t="str">
        <f>IF(INDEX(Predictions_1!$A$2:$AWV$3,2,$M$3+(ROW(A99)-1)*$M$4)="","",INDEX(Predictions_1!$A$2:$AWV$3,1,$M$3+(ROW(A99)-1)*$M$4))</f>
        <v/>
      </c>
      <c r="J102" s="680" t="str">
        <f t="shared" si="7"/>
        <v/>
      </c>
    </row>
    <row r="103" spans="2:10" ht="15.75" thickBot="1" x14ac:dyDescent="0.3">
      <c r="B103" s="675">
        <v>100</v>
      </c>
      <c r="C103" s="648" t="str">
        <f t="shared" si="4"/>
        <v/>
      </c>
      <c r="D103" s="665" t="str">
        <f t="shared" si="5"/>
        <v/>
      </c>
      <c r="G103" s="678" t="str">
        <f t="shared" si="6"/>
        <v/>
      </c>
      <c r="H103" s="688" t="str">
        <f>IF(INDEX(Predictions_1!$A$2:$AWV$3,2,$M$3+(ROW(A100)-1)*$M$4)="","",INDEX(Predictions_1!$A$2:$AWV$3,2,$M$3+(ROW(A100)-1)*$M$4))</f>
        <v/>
      </c>
      <c r="I103" s="689" t="str">
        <f>IF(INDEX(Predictions_1!$A$2:$AWV$3,2,$M$3+(ROW(A100)-1)*$M$4)="","",INDEX(Predictions_1!$A$2:$AWV$3,1,$M$3+(ROW(A100)-1)*$M$4))</f>
        <v/>
      </c>
      <c r="J103" s="681" t="str">
        <f t="shared" si="7"/>
        <v/>
      </c>
    </row>
    <row r="104" spans="2:10" ht="15.75" thickTop="1" x14ac:dyDescent="0.25"/>
    <row r="105" spans="2:10" x14ac:dyDescent="0.25"/>
    <row r="106" spans="2:10" x14ac:dyDescent="0.25"/>
  </sheetData>
  <sheetProtection sheet="1" objects="1" scenarios="1" selectLockedCells="1"/>
  <mergeCells count="1">
    <mergeCell ref="B1:D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69A23-FB17-4B68-B3B7-220DBA59FC7D}">
  <dimension ref="A1:M106"/>
  <sheetViews>
    <sheetView showGridLines="0" showRowColHeaders="0" workbookViewId="0">
      <selection activeCell="F1" sqref="F1:XFD1048576"/>
    </sheetView>
  </sheetViews>
  <sheetFormatPr baseColWidth="10" defaultColWidth="0" defaultRowHeight="15" zeroHeight="1" x14ac:dyDescent="0.25"/>
  <cols>
    <col min="1" max="1" width="11.42578125" customWidth="1"/>
    <col min="2" max="2" width="6.7109375" customWidth="1"/>
    <col min="3" max="3" width="20.85546875" customWidth="1"/>
    <col min="4" max="5" width="11.42578125" customWidth="1"/>
    <col min="6" max="6" width="3.42578125" hidden="1" customWidth="1"/>
    <col min="7" max="7" width="11.42578125" hidden="1" customWidth="1"/>
    <col min="8" max="8" width="21.42578125" hidden="1" customWidth="1"/>
    <col min="9" max="9" width="8.42578125" hidden="1" customWidth="1"/>
    <col min="10" max="11" width="11.42578125" hidden="1" customWidth="1"/>
    <col min="12" max="12" width="19.140625" hidden="1" customWidth="1"/>
    <col min="13" max="13" width="6.5703125" hidden="1" customWidth="1"/>
    <col min="14" max="16384" width="11.42578125" hidden="1"/>
  </cols>
  <sheetData>
    <row r="1" spans="2:13" ht="23.25" x14ac:dyDescent="0.35">
      <c r="B1" s="787" t="str">
        <f>Sprache!$E$216</f>
        <v>Vorhersagen-Ranking</v>
      </c>
      <c r="C1" s="787"/>
      <c r="D1" s="787"/>
    </row>
    <row r="2" spans="2:13" ht="15.75" thickBot="1" x14ac:dyDescent="0.3"/>
    <row r="3" spans="2:13" ht="16.5" thickTop="1" thickBot="1" x14ac:dyDescent="0.3">
      <c r="B3" s="690"/>
      <c r="C3" s="691" t="str">
        <f>Sprache!$E$127</f>
        <v>Name</v>
      </c>
      <c r="D3" s="683" t="str">
        <f>Sprache!$E$101</f>
        <v>Gesamt</v>
      </c>
      <c r="G3" s="670" t="s">
        <v>474</v>
      </c>
      <c r="H3" s="682" t="s">
        <v>311</v>
      </c>
      <c r="I3" s="683" t="s">
        <v>170</v>
      </c>
      <c r="J3" s="669" t="s">
        <v>474</v>
      </c>
      <c r="L3" t="s">
        <v>1137</v>
      </c>
      <c r="M3">
        <v>9</v>
      </c>
    </row>
    <row r="4" spans="2:13" x14ac:dyDescent="0.25">
      <c r="B4" s="671">
        <v>1</v>
      </c>
      <c r="C4" s="672" t="str">
        <f>IFERROR(VLOOKUP(B4,$G$4:$H$103,2,0),"")</f>
        <v>Anna</v>
      </c>
      <c r="D4" s="673">
        <f>IFERROR(VLOOKUP(B4,$G$4:$I$103,3,0),"")</f>
        <v>0</v>
      </c>
      <c r="G4" s="676">
        <f>IF(J4="","",RANK(J4,$J$4:$J$103,1))</f>
        <v>1</v>
      </c>
      <c r="H4" s="684" t="str">
        <f>IF(INDEX(Predictions_2!$A$2:$AWV$3,2,$M$3+(ROW(A1)-1)*$M$4)="","",INDEX(Predictions_2!$A$2:$AWV$3,2,$M$3+(ROW(A1)-1)*$M$4))</f>
        <v>Anna</v>
      </c>
      <c r="I4" s="685">
        <f>IF(INDEX(Predictions_2!$A$2:$AWV$3,2,$M$3+(ROW(A1)-1)*$M$4)="","",INDEX(Predictions_2!$A$2:$AWV$3,1,$M$3+(ROW(A1)-1)*$M$4))</f>
        <v>0</v>
      </c>
      <c r="J4" s="679">
        <f>IF(I4="","",RANK(I4,$I$4:$I$103,0)+ROW()*0.001)</f>
        <v>1.004</v>
      </c>
      <c r="L4" t="s">
        <v>1138</v>
      </c>
      <c r="M4">
        <v>13</v>
      </c>
    </row>
    <row r="5" spans="2:13" x14ac:dyDescent="0.25">
      <c r="B5" s="674">
        <v>2</v>
      </c>
      <c r="C5" s="646" t="str">
        <f t="shared" ref="C5:C68" si="0">IFERROR(VLOOKUP(B5,$G$4:$H$103,2,0),"")</f>
        <v>Peter</v>
      </c>
      <c r="D5" s="607">
        <f t="shared" ref="D5:D68" si="1">IFERROR(VLOOKUP(B5,$G$4:$I$103,3,0),"")</f>
        <v>0</v>
      </c>
      <c r="G5" s="677">
        <f t="shared" ref="G5:G68" si="2">IF(J5="","",RANK(J5,$J$4:$J$103,1))</f>
        <v>2</v>
      </c>
      <c r="H5" s="686" t="str">
        <f>IF(INDEX(Predictions_2!$A$2:$AWV$3,2,$M$3+(ROW(A2)-1)*$M$4)="","",INDEX(Predictions_2!$A$2:$AWV$3,2,$M$3+(ROW(A2)-1)*$M$4))</f>
        <v>Peter</v>
      </c>
      <c r="I5" s="687">
        <f>IF(INDEX(Predictions_2!$A$2:$AWV$3,2,$M$3+(ROW(A2)-1)*$M$4)="","",INDEX(Predictions_2!$A$2:$AWV$3,1,$M$3+(ROW(A2)-1)*$M$4))</f>
        <v>0</v>
      </c>
      <c r="J5" s="680">
        <f t="shared" ref="J5:J68" si="3">IF(I5="","",RANK(I5,$I$4:$I$103,0)+ROW()*0.001)</f>
        <v>1.0049999999999999</v>
      </c>
    </row>
    <row r="6" spans="2:13" x14ac:dyDescent="0.25">
      <c r="B6" s="674">
        <v>3</v>
      </c>
      <c r="C6" s="646" t="str">
        <f t="shared" si="0"/>
        <v/>
      </c>
      <c r="D6" s="607" t="str">
        <f t="shared" si="1"/>
        <v/>
      </c>
      <c r="G6" s="677" t="str">
        <f t="shared" si="2"/>
        <v/>
      </c>
      <c r="H6" s="686" t="str">
        <f>IF(INDEX(Predictions_2!$A$2:$AWV$3,2,$M$3+(ROW(A3)-1)*$M$4)="","",INDEX(Predictions_2!$A$2:$AWV$3,2,$M$3+(ROW(A3)-1)*$M$4))</f>
        <v/>
      </c>
      <c r="I6" s="687" t="str">
        <f>IF(INDEX(Predictions_2!$A$2:$AWV$3,2,$M$3+(ROW(A3)-1)*$M$4)="","",INDEX(Predictions_2!$A$2:$AWV$3,1,$M$3+(ROW(A3)-1)*$M$4))</f>
        <v/>
      </c>
      <c r="J6" s="680" t="str">
        <f t="shared" si="3"/>
        <v/>
      </c>
    </row>
    <row r="7" spans="2:13" x14ac:dyDescent="0.25">
      <c r="B7" s="674">
        <v>4</v>
      </c>
      <c r="C7" s="646" t="str">
        <f t="shared" si="0"/>
        <v/>
      </c>
      <c r="D7" s="607" t="str">
        <f t="shared" si="1"/>
        <v/>
      </c>
      <c r="G7" s="677" t="str">
        <f t="shared" si="2"/>
        <v/>
      </c>
      <c r="H7" s="686" t="str">
        <f>IF(INDEX(Predictions_2!$A$2:$AWV$3,2,$M$3+(ROW(A4)-1)*$M$4)="","",INDEX(Predictions_2!$A$2:$AWV$3,2,$M$3+(ROW(A4)-1)*$M$4))</f>
        <v/>
      </c>
      <c r="I7" s="687" t="str">
        <f>IF(INDEX(Predictions_2!$A$2:$AWV$3,2,$M$3+(ROW(A4)-1)*$M$4)="","",INDEX(Predictions_2!$A$2:$AWV$3,1,$M$3+(ROW(A4)-1)*$M$4))</f>
        <v/>
      </c>
      <c r="J7" s="680" t="str">
        <f t="shared" si="3"/>
        <v/>
      </c>
    </row>
    <row r="8" spans="2:13" x14ac:dyDescent="0.25">
      <c r="B8" s="674">
        <v>5</v>
      </c>
      <c r="C8" s="646" t="str">
        <f t="shared" si="0"/>
        <v/>
      </c>
      <c r="D8" s="607" t="str">
        <f t="shared" si="1"/>
        <v/>
      </c>
      <c r="G8" s="677" t="str">
        <f t="shared" si="2"/>
        <v/>
      </c>
      <c r="H8" s="686" t="str">
        <f>IF(INDEX(Predictions_2!$A$2:$AWV$3,2,$M$3+(ROW(A5)-1)*$M$4)="","",INDEX(Predictions_2!$A$2:$AWV$3,2,$M$3+(ROW(A5)-1)*$M$4))</f>
        <v/>
      </c>
      <c r="I8" s="687" t="str">
        <f>IF(INDEX(Predictions_2!$A$2:$AWV$3,2,$M$3+(ROW(A5)-1)*$M$4)="","",INDEX(Predictions_2!$A$2:$AWV$3,1,$M$3+(ROW(A5)-1)*$M$4))</f>
        <v/>
      </c>
      <c r="J8" s="680" t="str">
        <f t="shared" si="3"/>
        <v/>
      </c>
    </row>
    <row r="9" spans="2:13" x14ac:dyDescent="0.25">
      <c r="B9" s="674">
        <v>6</v>
      </c>
      <c r="C9" s="646" t="str">
        <f t="shared" si="0"/>
        <v/>
      </c>
      <c r="D9" s="607" t="str">
        <f t="shared" si="1"/>
        <v/>
      </c>
      <c r="G9" s="677" t="str">
        <f t="shared" si="2"/>
        <v/>
      </c>
      <c r="H9" s="686" t="str">
        <f>IF(INDEX(Predictions_2!$A$2:$AWV$3,2,$M$3+(ROW(A6)-1)*$M$4)="","",INDEX(Predictions_2!$A$2:$AWV$3,2,$M$3+(ROW(A6)-1)*$M$4))</f>
        <v/>
      </c>
      <c r="I9" s="687" t="str">
        <f>IF(INDEX(Predictions_2!$A$2:$AWV$3,2,$M$3+(ROW(A6)-1)*$M$4)="","",INDEX(Predictions_2!$A$2:$AWV$3,1,$M$3+(ROW(A6)-1)*$M$4))</f>
        <v/>
      </c>
      <c r="J9" s="680" t="str">
        <f t="shared" si="3"/>
        <v/>
      </c>
    </row>
    <row r="10" spans="2:13" x14ac:dyDescent="0.25">
      <c r="B10" s="674">
        <v>7</v>
      </c>
      <c r="C10" s="646" t="str">
        <f t="shared" si="0"/>
        <v/>
      </c>
      <c r="D10" s="607" t="str">
        <f t="shared" si="1"/>
        <v/>
      </c>
      <c r="G10" s="677" t="str">
        <f t="shared" si="2"/>
        <v/>
      </c>
      <c r="H10" s="686" t="str">
        <f>IF(INDEX(Predictions_2!$A$2:$AWV$3,2,$M$3+(ROW(A7)-1)*$M$4)="","",INDEX(Predictions_2!$A$2:$AWV$3,2,$M$3+(ROW(A7)-1)*$M$4))</f>
        <v/>
      </c>
      <c r="I10" s="687" t="str">
        <f>IF(INDEX(Predictions_2!$A$2:$AWV$3,2,$M$3+(ROW(A7)-1)*$M$4)="","",INDEX(Predictions_2!$A$2:$AWV$3,1,$M$3+(ROW(A7)-1)*$M$4))</f>
        <v/>
      </c>
      <c r="J10" s="680" t="str">
        <f t="shared" si="3"/>
        <v/>
      </c>
    </row>
    <row r="11" spans="2:13" x14ac:dyDescent="0.25">
      <c r="B11" s="674">
        <v>8</v>
      </c>
      <c r="C11" s="646" t="str">
        <f t="shared" si="0"/>
        <v/>
      </c>
      <c r="D11" s="607" t="str">
        <f t="shared" si="1"/>
        <v/>
      </c>
      <c r="G11" s="677" t="str">
        <f t="shared" si="2"/>
        <v/>
      </c>
      <c r="H11" s="686" t="str">
        <f>IF(INDEX(Predictions_2!$A$2:$AWV$3,2,$M$3+(ROW(A8)-1)*$M$4)="","",INDEX(Predictions_2!$A$2:$AWV$3,2,$M$3+(ROW(A8)-1)*$M$4))</f>
        <v/>
      </c>
      <c r="I11" s="687" t="str">
        <f>IF(INDEX(Predictions_2!$A$2:$AWV$3,2,$M$3+(ROW(A8)-1)*$M$4)="","",INDEX(Predictions_2!$A$2:$AWV$3,1,$M$3+(ROW(A8)-1)*$M$4))</f>
        <v/>
      </c>
      <c r="J11" s="680" t="str">
        <f t="shared" si="3"/>
        <v/>
      </c>
    </row>
    <row r="12" spans="2:13" x14ac:dyDescent="0.25">
      <c r="B12" s="674">
        <v>9</v>
      </c>
      <c r="C12" s="646" t="str">
        <f t="shared" si="0"/>
        <v/>
      </c>
      <c r="D12" s="607" t="str">
        <f t="shared" si="1"/>
        <v/>
      </c>
      <c r="G12" s="677" t="str">
        <f t="shared" si="2"/>
        <v/>
      </c>
      <c r="H12" s="686" t="str">
        <f>IF(INDEX(Predictions_2!$A$2:$AWV$3,2,$M$3+(ROW(A9)-1)*$M$4)="","",INDEX(Predictions_2!$A$2:$AWV$3,2,$M$3+(ROW(A9)-1)*$M$4))</f>
        <v/>
      </c>
      <c r="I12" s="687" t="str">
        <f>IF(INDEX(Predictions_2!$A$2:$AWV$3,2,$M$3+(ROW(A9)-1)*$M$4)="","",INDEX(Predictions_2!$A$2:$AWV$3,1,$M$3+(ROW(A9)-1)*$M$4))</f>
        <v/>
      </c>
      <c r="J12" s="680" t="str">
        <f t="shared" si="3"/>
        <v/>
      </c>
    </row>
    <row r="13" spans="2:13" x14ac:dyDescent="0.25">
      <c r="B13" s="674">
        <v>10</v>
      </c>
      <c r="C13" s="646" t="str">
        <f t="shared" si="0"/>
        <v/>
      </c>
      <c r="D13" s="607" t="str">
        <f t="shared" si="1"/>
        <v/>
      </c>
      <c r="G13" s="677" t="str">
        <f t="shared" si="2"/>
        <v/>
      </c>
      <c r="H13" s="686" t="str">
        <f>IF(INDEX(Predictions_2!$A$2:$AWV$3,2,$M$3+(ROW(A10)-1)*$M$4)="","",INDEX(Predictions_2!$A$2:$AWV$3,2,$M$3+(ROW(A10)-1)*$M$4))</f>
        <v/>
      </c>
      <c r="I13" s="687" t="str">
        <f>IF(INDEX(Predictions_2!$A$2:$AWV$3,2,$M$3+(ROW(A10)-1)*$M$4)="","",INDEX(Predictions_2!$A$2:$AWV$3,1,$M$3+(ROW(A10)-1)*$M$4))</f>
        <v/>
      </c>
      <c r="J13" s="680" t="str">
        <f t="shared" si="3"/>
        <v/>
      </c>
    </row>
    <row r="14" spans="2:13" x14ac:dyDescent="0.25">
      <c r="B14" s="674">
        <v>11</v>
      </c>
      <c r="C14" s="646" t="str">
        <f t="shared" si="0"/>
        <v/>
      </c>
      <c r="D14" s="607" t="str">
        <f t="shared" si="1"/>
        <v/>
      </c>
      <c r="G14" s="677" t="str">
        <f t="shared" si="2"/>
        <v/>
      </c>
      <c r="H14" s="686" t="str">
        <f>IF(INDEX(Predictions_2!$A$2:$AWV$3,2,$M$3+(ROW(A11)-1)*$M$4)="","",INDEX(Predictions_2!$A$2:$AWV$3,2,$M$3+(ROW(A11)-1)*$M$4))</f>
        <v/>
      </c>
      <c r="I14" s="687" t="str">
        <f>IF(INDEX(Predictions_2!$A$2:$AWV$3,2,$M$3+(ROW(A11)-1)*$M$4)="","",INDEX(Predictions_2!$A$2:$AWV$3,1,$M$3+(ROW(A11)-1)*$M$4))</f>
        <v/>
      </c>
      <c r="J14" s="680" t="str">
        <f t="shared" si="3"/>
        <v/>
      </c>
    </row>
    <row r="15" spans="2:13" x14ac:dyDescent="0.25">
      <c r="B15" s="674">
        <v>12</v>
      </c>
      <c r="C15" s="646" t="str">
        <f t="shared" si="0"/>
        <v/>
      </c>
      <c r="D15" s="607" t="str">
        <f t="shared" si="1"/>
        <v/>
      </c>
      <c r="G15" s="677" t="str">
        <f t="shared" si="2"/>
        <v/>
      </c>
      <c r="H15" s="686" t="str">
        <f>IF(INDEX(Predictions_2!$A$2:$AWV$3,2,$M$3+(ROW(A12)-1)*$M$4)="","",INDEX(Predictions_2!$A$2:$AWV$3,2,$M$3+(ROW(A12)-1)*$M$4))</f>
        <v/>
      </c>
      <c r="I15" s="687" t="str">
        <f>IF(INDEX(Predictions_2!$A$2:$AWV$3,2,$M$3+(ROW(A12)-1)*$M$4)="","",INDEX(Predictions_2!$A$2:$AWV$3,1,$M$3+(ROW(A12)-1)*$M$4))</f>
        <v/>
      </c>
      <c r="J15" s="680" t="str">
        <f t="shared" si="3"/>
        <v/>
      </c>
    </row>
    <row r="16" spans="2:13" x14ac:dyDescent="0.25">
      <c r="B16" s="674">
        <v>13</v>
      </c>
      <c r="C16" s="646" t="str">
        <f t="shared" si="0"/>
        <v/>
      </c>
      <c r="D16" s="607" t="str">
        <f t="shared" si="1"/>
        <v/>
      </c>
      <c r="G16" s="677" t="str">
        <f t="shared" si="2"/>
        <v/>
      </c>
      <c r="H16" s="686" t="str">
        <f>IF(INDEX(Predictions_2!$A$2:$AWV$3,2,$M$3+(ROW(A13)-1)*$M$4)="","",INDEX(Predictions_2!$A$2:$AWV$3,2,$M$3+(ROW(A13)-1)*$M$4))</f>
        <v/>
      </c>
      <c r="I16" s="687" t="str">
        <f>IF(INDEX(Predictions_2!$A$2:$AWV$3,2,$M$3+(ROW(A13)-1)*$M$4)="","",INDEX(Predictions_2!$A$2:$AWV$3,1,$M$3+(ROW(A13)-1)*$M$4))</f>
        <v/>
      </c>
      <c r="J16" s="680" t="str">
        <f t="shared" si="3"/>
        <v/>
      </c>
    </row>
    <row r="17" spans="2:10" x14ac:dyDescent="0.25">
      <c r="B17" s="674">
        <v>14</v>
      </c>
      <c r="C17" s="646" t="str">
        <f t="shared" si="0"/>
        <v/>
      </c>
      <c r="D17" s="607" t="str">
        <f t="shared" si="1"/>
        <v/>
      </c>
      <c r="G17" s="677" t="str">
        <f t="shared" si="2"/>
        <v/>
      </c>
      <c r="H17" s="686" t="str">
        <f>IF(INDEX(Predictions_2!$A$2:$AWV$3,2,$M$3+(ROW(A14)-1)*$M$4)="","",INDEX(Predictions_2!$A$2:$AWV$3,2,$M$3+(ROW(A14)-1)*$M$4))</f>
        <v/>
      </c>
      <c r="I17" s="687" t="str">
        <f>IF(INDEX(Predictions_2!$A$2:$AWV$3,2,$M$3+(ROW(A14)-1)*$M$4)="","",INDEX(Predictions_2!$A$2:$AWV$3,1,$M$3+(ROW(A14)-1)*$M$4))</f>
        <v/>
      </c>
      <c r="J17" s="680" t="str">
        <f t="shared" si="3"/>
        <v/>
      </c>
    </row>
    <row r="18" spans="2:10" x14ac:dyDescent="0.25">
      <c r="B18" s="674">
        <v>15</v>
      </c>
      <c r="C18" s="646" t="str">
        <f t="shared" si="0"/>
        <v/>
      </c>
      <c r="D18" s="607" t="str">
        <f t="shared" si="1"/>
        <v/>
      </c>
      <c r="G18" s="677" t="str">
        <f t="shared" si="2"/>
        <v/>
      </c>
      <c r="H18" s="686" t="str">
        <f>IF(INDEX(Predictions_2!$A$2:$AWV$3,2,$M$3+(ROW(A15)-1)*$M$4)="","",INDEX(Predictions_2!$A$2:$AWV$3,2,$M$3+(ROW(A15)-1)*$M$4))</f>
        <v/>
      </c>
      <c r="I18" s="687" t="str">
        <f>IF(INDEX(Predictions_2!$A$2:$AWV$3,2,$M$3+(ROW(A15)-1)*$M$4)="","",INDEX(Predictions_2!$A$2:$AWV$3,1,$M$3+(ROW(A15)-1)*$M$4))</f>
        <v/>
      </c>
      <c r="J18" s="680" t="str">
        <f t="shared" si="3"/>
        <v/>
      </c>
    </row>
    <row r="19" spans="2:10" x14ac:dyDescent="0.25">
      <c r="B19" s="674">
        <v>16</v>
      </c>
      <c r="C19" s="646" t="str">
        <f t="shared" si="0"/>
        <v/>
      </c>
      <c r="D19" s="607" t="str">
        <f t="shared" si="1"/>
        <v/>
      </c>
      <c r="G19" s="677" t="str">
        <f t="shared" si="2"/>
        <v/>
      </c>
      <c r="H19" s="686" t="str">
        <f>IF(INDEX(Predictions_2!$A$2:$AWV$3,2,$M$3+(ROW(A16)-1)*$M$4)="","",INDEX(Predictions_2!$A$2:$AWV$3,2,$M$3+(ROW(A16)-1)*$M$4))</f>
        <v/>
      </c>
      <c r="I19" s="687" t="str">
        <f>IF(INDEX(Predictions_2!$A$2:$AWV$3,2,$M$3+(ROW(A16)-1)*$M$4)="","",INDEX(Predictions_2!$A$2:$AWV$3,1,$M$3+(ROW(A16)-1)*$M$4))</f>
        <v/>
      </c>
      <c r="J19" s="680" t="str">
        <f t="shared" si="3"/>
        <v/>
      </c>
    </row>
    <row r="20" spans="2:10" x14ac:dyDescent="0.25">
      <c r="B20" s="674">
        <v>17</v>
      </c>
      <c r="C20" s="646" t="str">
        <f t="shared" si="0"/>
        <v/>
      </c>
      <c r="D20" s="607" t="str">
        <f t="shared" si="1"/>
        <v/>
      </c>
      <c r="G20" s="677" t="str">
        <f t="shared" si="2"/>
        <v/>
      </c>
      <c r="H20" s="686" t="str">
        <f>IF(INDEX(Predictions_2!$A$2:$AWV$3,2,$M$3+(ROW(A17)-1)*$M$4)="","",INDEX(Predictions_2!$A$2:$AWV$3,2,$M$3+(ROW(A17)-1)*$M$4))</f>
        <v/>
      </c>
      <c r="I20" s="687" t="str">
        <f>IF(INDEX(Predictions_2!$A$2:$AWV$3,2,$M$3+(ROW(A17)-1)*$M$4)="","",INDEX(Predictions_2!$A$2:$AWV$3,1,$M$3+(ROW(A17)-1)*$M$4))</f>
        <v/>
      </c>
      <c r="J20" s="680" t="str">
        <f t="shared" si="3"/>
        <v/>
      </c>
    </row>
    <row r="21" spans="2:10" x14ac:dyDescent="0.25">
      <c r="B21" s="674">
        <v>18</v>
      </c>
      <c r="C21" s="646" t="str">
        <f t="shared" si="0"/>
        <v/>
      </c>
      <c r="D21" s="607" t="str">
        <f t="shared" si="1"/>
        <v/>
      </c>
      <c r="G21" s="677" t="str">
        <f t="shared" si="2"/>
        <v/>
      </c>
      <c r="H21" s="686" t="str">
        <f>IF(INDEX(Predictions_2!$A$2:$AWV$3,2,$M$3+(ROW(A18)-1)*$M$4)="","",INDEX(Predictions_2!$A$2:$AWV$3,2,$M$3+(ROW(A18)-1)*$M$4))</f>
        <v/>
      </c>
      <c r="I21" s="687" t="str">
        <f>IF(INDEX(Predictions_2!$A$2:$AWV$3,2,$M$3+(ROW(A18)-1)*$M$4)="","",INDEX(Predictions_2!$A$2:$AWV$3,1,$M$3+(ROW(A18)-1)*$M$4))</f>
        <v/>
      </c>
      <c r="J21" s="680" t="str">
        <f t="shared" si="3"/>
        <v/>
      </c>
    </row>
    <row r="22" spans="2:10" x14ac:dyDescent="0.25">
      <c r="B22" s="674">
        <v>19</v>
      </c>
      <c r="C22" s="646" t="str">
        <f t="shared" si="0"/>
        <v/>
      </c>
      <c r="D22" s="607" t="str">
        <f t="shared" si="1"/>
        <v/>
      </c>
      <c r="G22" s="677" t="str">
        <f t="shared" si="2"/>
        <v/>
      </c>
      <c r="H22" s="686" t="str">
        <f>IF(INDEX(Predictions_2!$A$2:$AWV$3,2,$M$3+(ROW(A19)-1)*$M$4)="","",INDEX(Predictions_2!$A$2:$AWV$3,2,$M$3+(ROW(A19)-1)*$M$4))</f>
        <v/>
      </c>
      <c r="I22" s="687" t="str">
        <f>IF(INDEX(Predictions_2!$A$2:$AWV$3,2,$M$3+(ROW(A19)-1)*$M$4)="","",INDEX(Predictions_2!$A$2:$AWV$3,1,$M$3+(ROW(A19)-1)*$M$4))</f>
        <v/>
      </c>
      <c r="J22" s="680" t="str">
        <f t="shared" si="3"/>
        <v/>
      </c>
    </row>
    <row r="23" spans="2:10" x14ac:dyDescent="0.25">
      <c r="B23" s="674">
        <v>20</v>
      </c>
      <c r="C23" s="646" t="str">
        <f t="shared" si="0"/>
        <v/>
      </c>
      <c r="D23" s="607" t="str">
        <f t="shared" si="1"/>
        <v/>
      </c>
      <c r="G23" s="677" t="str">
        <f t="shared" si="2"/>
        <v/>
      </c>
      <c r="H23" s="686" t="str">
        <f>IF(INDEX(Predictions_2!$A$2:$AWV$3,2,$M$3+(ROW(A20)-1)*$M$4)="","",INDEX(Predictions_2!$A$2:$AWV$3,2,$M$3+(ROW(A20)-1)*$M$4))</f>
        <v/>
      </c>
      <c r="I23" s="687" t="str">
        <f>IF(INDEX(Predictions_2!$A$2:$AWV$3,2,$M$3+(ROW(A20)-1)*$M$4)="","",INDEX(Predictions_2!$A$2:$AWV$3,1,$M$3+(ROW(A20)-1)*$M$4))</f>
        <v/>
      </c>
      <c r="J23" s="680" t="str">
        <f t="shared" si="3"/>
        <v/>
      </c>
    </row>
    <row r="24" spans="2:10" x14ac:dyDescent="0.25">
      <c r="B24" s="674">
        <v>21</v>
      </c>
      <c r="C24" s="646" t="str">
        <f t="shared" si="0"/>
        <v/>
      </c>
      <c r="D24" s="607" t="str">
        <f t="shared" si="1"/>
        <v/>
      </c>
      <c r="G24" s="677" t="str">
        <f t="shared" si="2"/>
        <v/>
      </c>
      <c r="H24" s="686" t="str">
        <f>IF(INDEX(Predictions_2!$A$2:$AWV$3,2,$M$3+(ROW(A21)-1)*$M$4)="","",INDEX(Predictions_2!$A$2:$AWV$3,2,$M$3+(ROW(A21)-1)*$M$4))</f>
        <v/>
      </c>
      <c r="I24" s="687" t="str">
        <f>IF(INDEX(Predictions_2!$A$2:$AWV$3,2,$M$3+(ROW(A21)-1)*$M$4)="","",INDEX(Predictions_2!$A$2:$AWV$3,1,$M$3+(ROW(A21)-1)*$M$4))</f>
        <v/>
      </c>
      <c r="J24" s="680" t="str">
        <f t="shared" si="3"/>
        <v/>
      </c>
    </row>
    <row r="25" spans="2:10" x14ac:dyDescent="0.25">
      <c r="B25" s="674">
        <v>22</v>
      </c>
      <c r="C25" s="646" t="str">
        <f t="shared" si="0"/>
        <v/>
      </c>
      <c r="D25" s="607" t="str">
        <f t="shared" si="1"/>
        <v/>
      </c>
      <c r="G25" s="677" t="str">
        <f t="shared" si="2"/>
        <v/>
      </c>
      <c r="H25" s="686" t="str">
        <f>IF(INDEX(Predictions_2!$A$2:$AWV$3,2,$M$3+(ROW(A22)-1)*$M$4)="","",INDEX(Predictions_2!$A$2:$AWV$3,2,$M$3+(ROW(A22)-1)*$M$4))</f>
        <v/>
      </c>
      <c r="I25" s="687" t="str">
        <f>IF(INDEX(Predictions_2!$A$2:$AWV$3,2,$M$3+(ROW(A22)-1)*$M$4)="","",INDEX(Predictions_2!$A$2:$AWV$3,1,$M$3+(ROW(A22)-1)*$M$4))</f>
        <v/>
      </c>
      <c r="J25" s="680" t="str">
        <f t="shared" si="3"/>
        <v/>
      </c>
    </row>
    <row r="26" spans="2:10" x14ac:dyDescent="0.25">
      <c r="B26" s="674">
        <v>23</v>
      </c>
      <c r="C26" s="646" t="str">
        <f t="shared" si="0"/>
        <v/>
      </c>
      <c r="D26" s="607" t="str">
        <f t="shared" si="1"/>
        <v/>
      </c>
      <c r="G26" s="677" t="str">
        <f t="shared" si="2"/>
        <v/>
      </c>
      <c r="H26" s="686" t="str">
        <f>IF(INDEX(Predictions_2!$A$2:$AWV$3,2,$M$3+(ROW(A23)-1)*$M$4)="","",INDEX(Predictions_2!$A$2:$AWV$3,2,$M$3+(ROW(A23)-1)*$M$4))</f>
        <v/>
      </c>
      <c r="I26" s="687" t="str">
        <f>IF(INDEX(Predictions_2!$A$2:$AWV$3,2,$M$3+(ROW(A23)-1)*$M$4)="","",INDEX(Predictions_2!$A$2:$AWV$3,1,$M$3+(ROW(A23)-1)*$M$4))</f>
        <v/>
      </c>
      <c r="J26" s="680" t="str">
        <f t="shared" si="3"/>
        <v/>
      </c>
    </row>
    <row r="27" spans="2:10" x14ac:dyDescent="0.25">
      <c r="B27" s="674">
        <v>24</v>
      </c>
      <c r="C27" s="646" t="str">
        <f t="shared" si="0"/>
        <v/>
      </c>
      <c r="D27" s="607" t="str">
        <f t="shared" si="1"/>
        <v/>
      </c>
      <c r="G27" s="677" t="str">
        <f t="shared" si="2"/>
        <v/>
      </c>
      <c r="H27" s="686" t="str">
        <f>IF(INDEX(Predictions_2!$A$2:$AWV$3,2,$M$3+(ROW(A24)-1)*$M$4)="","",INDEX(Predictions_2!$A$2:$AWV$3,2,$M$3+(ROW(A24)-1)*$M$4))</f>
        <v/>
      </c>
      <c r="I27" s="687" t="str">
        <f>IF(INDEX(Predictions_2!$A$2:$AWV$3,2,$M$3+(ROW(A24)-1)*$M$4)="","",INDEX(Predictions_2!$A$2:$AWV$3,1,$M$3+(ROW(A24)-1)*$M$4))</f>
        <v/>
      </c>
      <c r="J27" s="680" t="str">
        <f t="shared" si="3"/>
        <v/>
      </c>
    </row>
    <row r="28" spans="2:10" x14ac:dyDescent="0.25">
      <c r="B28" s="674">
        <v>25</v>
      </c>
      <c r="C28" s="646" t="str">
        <f t="shared" si="0"/>
        <v/>
      </c>
      <c r="D28" s="607" t="str">
        <f t="shared" si="1"/>
        <v/>
      </c>
      <c r="G28" s="677" t="str">
        <f t="shared" si="2"/>
        <v/>
      </c>
      <c r="H28" s="686" t="str">
        <f>IF(INDEX(Predictions_2!$A$2:$AWV$3,2,$M$3+(ROW(A25)-1)*$M$4)="","",INDEX(Predictions_2!$A$2:$AWV$3,2,$M$3+(ROW(A25)-1)*$M$4))</f>
        <v/>
      </c>
      <c r="I28" s="687" t="str">
        <f>IF(INDEX(Predictions_2!$A$2:$AWV$3,2,$M$3+(ROW(A25)-1)*$M$4)="","",INDEX(Predictions_2!$A$2:$AWV$3,1,$M$3+(ROW(A25)-1)*$M$4))</f>
        <v/>
      </c>
      <c r="J28" s="680" t="str">
        <f t="shared" si="3"/>
        <v/>
      </c>
    </row>
    <row r="29" spans="2:10" x14ac:dyDescent="0.25">
      <c r="B29" s="674">
        <v>26</v>
      </c>
      <c r="C29" s="646" t="str">
        <f t="shared" si="0"/>
        <v/>
      </c>
      <c r="D29" s="607" t="str">
        <f t="shared" si="1"/>
        <v/>
      </c>
      <c r="G29" s="677" t="str">
        <f t="shared" si="2"/>
        <v/>
      </c>
      <c r="H29" s="686" t="str">
        <f>IF(INDEX(Predictions_2!$A$2:$AWV$3,2,$M$3+(ROW(A26)-1)*$M$4)="","",INDEX(Predictions_2!$A$2:$AWV$3,2,$M$3+(ROW(A26)-1)*$M$4))</f>
        <v/>
      </c>
      <c r="I29" s="687" t="str">
        <f>IF(INDEX(Predictions_2!$A$2:$AWV$3,2,$M$3+(ROW(A26)-1)*$M$4)="","",INDEX(Predictions_2!$A$2:$AWV$3,1,$M$3+(ROW(A26)-1)*$M$4))</f>
        <v/>
      </c>
      <c r="J29" s="680" t="str">
        <f t="shared" si="3"/>
        <v/>
      </c>
    </row>
    <row r="30" spans="2:10" x14ac:dyDescent="0.25">
      <c r="B30" s="674">
        <v>27</v>
      </c>
      <c r="C30" s="646" t="str">
        <f t="shared" si="0"/>
        <v/>
      </c>
      <c r="D30" s="607" t="str">
        <f t="shared" si="1"/>
        <v/>
      </c>
      <c r="G30" s="677" t="str">
        <f t="shared" si="2"/>
        <v/>
      </c>
      <c r="H30" s="686" t="str">
        <f>IF(INDEX(Predictions_2!$A$2:$AWV$3,2,$M$3+(ROW(A27)-1)*$M$4)="","",INDEX(Predictions_2!$A$2:$AWV$3,2,$M$3+(ROW(A27)-1)*$M$4))</f>
        <v/>
      </c>
      <c r="I30" s="687" t="str">
        <f>IF(INDEX(Predictions_2!$A$2:$AWV$3,2,$M$3+(ROW(A27)-1)*$M$4)="","",INDEX(Predictions_2!$A$2:$AWV$3,1,$M$3+(ROW(A27)-1)*$M$4))</f>
        <v/>
      </c>
      <c r="J30" s="680" t="str">
        <f t="shared" si="3"/>
        <v/>
      </c>
    </row>
    <row r="31" spans="2:10" x14ac:dyDescent="0.25">
      <c r="B31" s="674">
        <v>28</v>
      </c>
      <c r="C31" s="646" t="str">
        <f t="shared" si="0"/>
        <v/>
      </c>
      <c r="D31" s="607" t="str">
        <f t="shared" si="1"/>
        <v/>
      </c>
      <c r="G31" s="677" t="str">
        <f t="shared" si="2"/>
        <v/>
      </c>
      <c r="H31" s="686" t="str">
        <f>IF(INDEX(Predictions_2!$A$2:$AWV$3,2,$M$3+(ROW(A28)-1)*$M$4)="","",INDEX(Predictions_2!$A$2:$AWV$3,2,$M$3+(ROW(A28)-1)*$M$4))</f>
        <v/>
      </c>
      <c r="I31" s="687" t="str">
        <f>IF(INDEX(Predictions_2!$A$2:$AWV$3,2,$M$3+(ROW(A28)-1)*$M$4)="","",INDEX(Predictions_2!$A$2:$AWV$3,1,$M$3+(ROW(A28)-1)*$M$4))</f>
        <v/>
      </c>
      <c r="J31" s="680" t="str">
        <f t="shared" si="3"/>
        <v/>
      </c>
    </row>
    <row r="32" spans="2:10" x14ac:dyDescent="0.25">
      <c r="B32" s="674">
        <v>29</v>
      </c>
      <c r="C32" s="646" t="str">
        <f t="shared" si="0"/>
        <v/>
      </c>
      <c r="D32" s="607" t="str">
        <f t="shared" si="1"/>
        <v/>
      </c>
      <c r="G32" s="677" t="str">
        <f t="shared" si="2"/>
        <v/>
      </c>
      <c r="H32" s="686" t="str">
        <f>IF(INDEX(Predictions_2!$A$2:$AWV$3,2,$M$3+(ROW(A29)-1)*$M$4)="","",INDEX(Predictions_2!$A$2:$AWV$3,2,$M$3+(ROW(A29)-1)*$M$4))</f>
        <v/>
      </c>
      <c r="I32" s="687" t="str">
        <f>IF(INDEX(Predictions_2!$A$2:$AWV$3,2,$M$3+(ROW(A29)-1)*$M$4)="","",INDEX(Predictions_2!$A$2:$AWV$3,1,$M$3+(ROW(A29)-1)*$M$4))</f>
        <v/>
      </c>
      <c r="J32" s="680" t="str">
        <f t="shared" si="3"/>
        <v/>
      </c>
    </row>
    <row r="33" spans="2:10" x14ac:dyDescent="0.25">
      <c r="B33" s="674">
        <v>30</v>
      </c>
      <c r="C33" s="646" t="str">
        <f t="shared" si="0"/>
        <v/>
      </c>
      <c r="D33" s="607" t="str">
        <f t="shared" si="1"/>
        <v/>
      </c>
      <c r="G33" s="677" t="str">
        <f t="shared" si="2"/>
        <v/>
      </c>
      <c r="H33" s="686" t="str">
        <f>IF(INDEX(Predictions_2!$A$2:$AWV$3,2,$M$3+(ROW(A30)-1)*$M$4)="","",INDEX(Predictions_2!$A$2:$AWV$3,2,$M$3+(ROW(A30)-1)*$M$4))</f>
        <v/>
      </c>
      <c r="I33" s="687" t="str">
        <f>IF(INDEX(Predictions_2!$A$2:$AWV$3,2,$M$3+(ROW(A30)-1)*$M$4)="","",INDEX(Predictions_2!$A$2:$AWV$3,1,$M$3+(ROW(A30)-1)*$M$4))</f>
        <v/>
      </c>
      <c r="J33" s="680" t="str">
        <f t="shared" si="3"/>
        <v/>
      </c>
    </row>
    <row r="34" spans="2:10" x14ac:dyDescent="0.25">
      <c r="B34" s="674">
        <v>31</v>
      </c>
      <c r="C34" s="646" t="str">
        <f t="shared" si="0"/>
        <v/>
      </c>
      <c r="D34" s="607" t="str">
        <f t="shared" si="1"/>
        <v/>
      </c>
      <c r="G34" s="677" t="str">
        <f t="shared" si="2"/>
        <v/>
      </c>
      <c r="H34" s="686" t="str">
        <f>IF(INDEX(Predictions_2!$A$2:$AWV$3,2,$M$3+(ROW(A31)-1)*$M$4)="","",INDEX(Predictions_2!$A$2:$AWV$3,2,$M$3+(ROW(A31)-1)*$M$4))</f>
        <v/>
      </c>
      <c r="I34" s="687" t="str">
        <f>IF(INDEX(Predictions_2!$A$2:$AWV$3,2,$M$3+(ROW(A31)-1)*$M$4)="","",INDEX(Predictions_2!$A$2:$AWV$3,1,$M$3+(ROW(A31)-1)*$M$4))</f>
        <v/>
      </c>
      <c r="J34" s="680" t="str">
        <f t="shared" si="3"/>
        <v/>
      </c>
    </row>
    <row r="35" spans="2:10" x14ac:dyDescent="0.25">
      <c r="B35" s="674">
        <v>32</v>
      </c>
      <c r="C35" s="646" t="str">
        <f t="shared" si="0"/>
        <v/>
      </c>
      <c r="D35" s="607" t="str">
        <f t="shared" si="1"/>
        <v/>
      </c>
      <c r="G35" s="677" t="str">
        <f t="shared" si="2"/>
        <v/>
      </c>
      <c r="H35" s="686" t="str">
        <f>IF(INDEX(Predictions_2!$A$2:$AWV$3,2,$M$3+(ROW(A32)-1)*$M$4)="","",INDEX(Predictions_2!$A$2:$AWV$3,2,$M$3+(ROW(A32)-1)*$M$4))</f>
        <v/>
      </c>
      <c r="I35" s="687" t="str">
        <f>IF(INDEX(Predictions_2!$A$2:$AWV$3,2,$M$3+(ROW(A32)-1)*$M$4)="","",INDEX(Predictions_2!$A$2:$AWV$3,1,$M$3+(ROW(A32)-1)*$M$4))</f>
        <v/>
      </c>
      <c r="J35" s="680" t="str">
        <f t="shared" si="3"/>
        <v/>
      </c>
    </row>
    <row r="36" spans="2:10" x14ac:dyDescent="0.25">
      <c r="B36" s="674">
        <v>33</v>
      </c>
      <c r="C36" s="646" t="str">
        <f t="shared" si="0"/>
        <v/>
      </c>
      <c r="D36" s="607" t="str">
        <f t="shared" si="1"/>
        <v/>
      </c>
      <c r="G36" s="677" t="str">
        <f t="shared" si="2"/>
        <v/>
      </c>
      <c r="H36" s="686" t="str">
        <f>IF(INDEX(Predictions_2!$A$2:$AWV$3,2,$M$3+(ROW(A33)-1)*$M$4)="","",INDEX(Predictions_2!$A$2:$AWV$3,2,$M$3+(ROW(A33)-1)*$M$4))</f>
        <v/>
      </c>
      <c r="I36" s="687" t="str">
        <f>IF(INDEX(Predictions_2!$A$2:$AWV$3,2,$M$3+(ROW(A33)-1)*$M$4)="","",INDEX(Predictions_2!$A$2:$AWV$3,1,$M$3+(ROW(A33)-1)*$M$4))</f>
        <v/>
      </c>
      <c r="J36" s="680" t="str">
        <f t="shared" si="3"/>
        <v/>
      </c>
    </row>
    <row r="37" spans="2:10" x14ac:dyDescent="0.25">
      <c r="B37" s="674">
        <v>34</v>
      </c>
      <c r="C37" s="646" t="str">
        <f t="shared" si="0"/>
        <v/>
      </c>
      <c r="D37" s="607" t="str">
        <f t="shared" si="1"/>
        <v/>
      </c>
      <c r="G37" s="677" t="str">
        <f t="shared" si="2"/>
        <v/>
      </c>
      <c r="H37" s="686" t="str">
        <f>IF(INDEX(Predictions_2!$A$2:$AWV$3,2,$M$3+(ROW(A34)-1)*$M$4)="","",INDEX(Predictions_2!$A$2:$AWV$3,2,$M$3+(ROW(A34)-1)*$M$4))</f>
        <v/>
      </c>
      <c r="I37" s="687" t="str">
        <f>IF(INDEX(Predictions_2!$A$2:$AWV$3,2,$M$3+(ROW(A34)-1)*$M$4)="","",INDEX(Predictions_2!$A$2:$AWV$3,1,$M$3+(ROW(A34)-1)*$M$4))</f>
        <v/>
      </c>
      <c r="J37" s="680" t="str">
        <f t="shared" si="3"/>
        <v/>
      </c>
    </row>
    <row r="38" spans="2:10" x14ac:dyDescent="0.25">
      <c r="B38" s="674">
        <v>35</v>
      </c>
      <c r="C38" s="646" t="str">
        <f t="shared" si="0"/>
        <v/>
      </c>
      <c r="D38" s="607" t="str">
        <f t="shared" si="1"/>
        <v/>
      </c>
      <c r="G38" s="677" t="str">
        <f t="shared" si="2"/>
        <v/>
      </c>
      <c r="H38" s="686" t="str">
        <f>IF(INDEX(Predictions_2!$A$2:$AWV$3,2,$M$3+(ROW(A35)-1)*$M$4)="","",INDEX(Predictions_2!$A$2:$AWV$3,2,$M$3+(ROW(A35)-1)*$M$4))</f>
        <v/>
      </c>
      <c r="I38" s="687" t="str">
        <f>IF(INDEX(Predictions_2!$A$2:$AWV$3,2,$M$3+(ROW(A35)-1)*$M$4)="","",INDEX(Predictions_2!$A$2:$AWV$3,1,$M$3+(ROW(A35)-1)*$M$4))</f>
        <v/>
      </c>
      <c r="J38" s="680" t="str">
        <f t="shared" si="3"/>
        <v/>
      </c>
    </row>
    <row r="39" spans="2:10" x14ac:dyDescent="0.25">
      <c r="B39" s="674">
        <v>36</v>
      </c>
      <c r="C39" s="646" t="str">
        <f t="shared" si="0"/>
        <v/>
      </c>
      <c r="D39" s="607" t="str">
        <f t="shared" si="1"/>
        <v/>
      </c>
      <c r="G39" s="677" t="str">
        <f t="shared" si="2"/>
        <v/>
      </c>
      <c r="H39" s="686" t="str">
        <f>IF(INDEX(Predictions_2!$A$2:$AWV$3,2,$M$3+(ROW(A36)-1)*$M$4)="","",INDEX(Predictions_2!$A$2:$AWV$3,2,$M$3+(ROW(A36)-1)*$M$4))</f>
        <v/>
      </c>
      <c r="I39" s="687" t="str">
        <f>IF(INDEX(Predictions_2!$A$2:$AWV$3,2,$M$3+(ROW(A36)-1)*$M$4)="","",INDEX(Predictions_2!$A$2:$AWV$3,1,$M$3+(ROW(A36)-1)*$M$4))</f>
        <v/>
      </c>
      <c r="J39" s="680" t="str">
        <f t="shared" si="3"/>
        <v/>
      </c>
    </row>
    <row r="40" spans="2:10" x14ac:dyDescent="0.25">
      <c r="B40" s="674">
        <v>37</v>
      </c>
      <c r="C40" s="646" t="str">
        <f t="shared" si="0"/>
        <v/>
      </c>
      <c r="D40" s="607" t="str">
        <f t="shared" si="1"/>
        <v/>
      </c>
      <c r="G40" s="677" t="str">
        <f t="shared" si="2"/>
        <v/>
      </c>
      <c r="H40" s="686" t="str">
        <f>IF(INDEX(Predictions_2!$A$2:$AWV$3,2,$M$3+(ROW(A37)-1)*$M$4)="","",INDEX(Predictions_2!$A$2:$AWV$3,2,$M$3+(ROW(A37)-1)*$M$4))</f>
        <v/>
      </c>
      <c r="I40" s="687" t="str">
        <f>IF(INDEX(Predictions_2!$A$2:$AWV$3,2,$M$3+(ROW(A37)-1)*$M$4)="","",INDEX(Predictions_2!$A$2:$AWV$3,1,$M$3+(ROW(A37)-1)*$M$4))</f>
        <v/>
      </c>
      <c r="J40" s="680" t="str">
        <f t="shared" si="3"/>
        <v/>
      </c>
    </row>
    <row r="41" spans="2:10" x14ac:dyDescent="0.25">
      <c r="B41" s="674">
        <v>38</v>
      </c>
      <c r="C41" s="646" t="str">
        <f t="shared" si="0"/>
        <v/>
      </c>
      <c r="D41" s="607" t="str">
        <f t="shared" si="1"/>
        <v/>
      </c>
      <c r="G41" s="677" t="str">
        <f t="shared" si="2"/>
        <v/>
      </c>
      <c r="H41" s="686" t="str">
        <f>IF(INDEX(Predictions_2!$A$2:$AWV$3,2,$M$3+(ROW(A38)-1)*$M$4)="","",INDEX(Predictions_2!$A$2:$AWV$3,2,$M$3+(ROW(A38)-1)*$M$4))</f>
        <v/>
      </c>
      <c r="I41" s="687" t="str">
        <f>IF(INDEX(Predictions_2!$A$2:$AWV$3,2,$M$3+(ROW(A38)-1)*$M$4)="","",INDEX(Predictions_2!$A$2:$AWV$3,1,$M$3+(ROW(A38)-1)*$M$4))</f>
        <v/>
      </c>
      <c r="J41" s="680" t="str">
        <f t="shared" si="3"/>
        <v/>
      </c>
    </row>
    <row r="42" spans="2:10" x14ac:dyDescent="0.25">
      <c r="B42" s="674">
        <v>39</v>
      </c>
      <c r="C42" s="646" t="str">
        <f t="shared" si="0"/>
        <v/>
      </c>
      <c r="D42" s="607" t="str">
        <f t="shared" si="1"/>
        <v/>
      </c>
      <c r="G42" s="677" t="str">
        <f t="shared" si="2"/>
        <v/>
      </c>
      <c r="H42" s="686" t="str">
        <f>IF(INDEX(Predictions_2!$A$2:$AWV$3,2,$M$3+(ROW(A39)-1)*$M$4)="","",INDEX(Predictions_2!$A$2:$AWV$3,2,$M$3+(ROW(A39)-1)*$M$4))</f>
        <v/>
      </c>
      <c r="I42" s="687" t="str">
        <f>IF(INDEX(Predictions_2!$A$2:$AWV$3,2,$M$3+(ROW(A39)-1)*$M$4)="","",INDEX(Predictions_2!$A$2:$AWV$3,1,$M$3+(ROW(A39)-1)*$M$4))</f>
        <v/>
      </c>
      <c r="J42" s="680" t="str">
        <f t="shared" si="3"/>
        <v/>
      </c>
    </row>
    <row r="43" spans="2:10" x14ac:dyDescent="0.25">
      <c r="B43" s="674">
        <v>40</v>
      </c>
      <c r="C43" s="646" t="str">
        <f t="shared" si="0"/>
        <v/>
      </c>
      <c r="D43" s="607" t="str">
        <f t="shared" si="1"/>
        <v/>
      </c>
      <c r="G43" s="677" t="str">
        <f t="shared" si="2"/>
        <v/>
      </c>
      <c r="H43" s="686" t="str">
        <f>IF(INDEX(Predictions_2!$A$2:$AWV$3,2,$M$3+(ROW(A40)-1)*$M$4)="","",INDEX(Predictions_2!$A$2:$AWV$3,2,$M$3+(ROW(A40)-1)*$M$4))</f>
        <v/>
      </c>
      <c r="I43" s="687" t="str">
        <f>IF(INDEX(Predictions_2!$A$2:$AWV$3,2,$M$3+(ROW(A40)-1)*$M$4)="","",INDEX(Predictions_2!$A$2:$AWV$3,1,$M$3+(ROW(A40)-1)*$M$4))</f>
        <v/>
      </c>
      <c r="J43" s="680" t="str">
        <f t="shared" si="3"/>
        <v/>
      </c>
    </row>
    <row r="44" spans="2:10" x14ac:dyDescent="0.25">
      <c r="B44" s="674">
        <v>41</v>
      </c>
      <c r="C44" s="646" t="str">
        <f t="shared" si="0"/>
        <v/>
      </c>
      <c r="D44" s="607" t="str">
        <f t="shared" si="1"/>
        <v/>
      </c>
      <c r="G44" s="677" t="str">
        <f t="shared" si="2"/>
        <v/>
      </c>
      <c r="H44" s="686" t="str">
        <f>IF(INDEX(Predictions_2!$A$2:$AWV$3,2,$M$3+(ROW(A41)-1)*$M$4)="","",INDEX(Predictions_2!$A$2:$AWV$3,2,$M$3+(ROW(A41)-1)*$M$4))</f>
        <v/>
      </c>
      <c r="I44" s="687" t="str">
        <f>IF(INDEX(Predictions_2!$A$2:$AWV$3,2,$M$3+(ROW(A41)-1)*$M$4)="","",INDEX(Predictions_2!$A$2:$AWV$3,1,$M$3+(ROW(A41)-1)*$M$4))</f>
        <v/>
      </c>
      <c r="J44" s="680" t="str">
        <f t="shared" si="3"/>
        <v/>
      </c>
    </row>
    <row r="45" spans="2:10" x14ac:dyDescent="0.25">
      <c r="B45" s="674">
        <v>42</v>
      </c>
      <c r="C45" s="646" t="str">
        <f t="shared" si="0"/>
        <v/>
      </c>
      <c r="D45" s="607" t="str">
        <f t="shared" si="1"/>
        <v/>
      </c>
      <c r="G45" s="677" t="str">
        <f t="shared" si="2"/>
        <v/>
      </c>
      <c r="H45" s="686" t="str">
        <f>IF(INDEX(Predictions_2!$A$2:$AWV$3,2,$M$3+(ROW(A42)-1)*$M$4)="","",INDEX(Predictions_2!$A$2:$AWV$3,2,$M$3+(ROW(A42)-1)*$M$4))</f>
        <v/>
      </c>
      <c r="I45" s="687" t="str">
        <f>IF(INDEX(Predictions_2!$A$2:$AWV$3,2,$M$3+(ROW(A42)-1)*$M$4)="","",INDEX(Predictions_2!$A$2:$AWV$3,1,$M$3+(ROW(A42)-1)*$M$4))</f>
        <v/>
      </c>
      <c r="J45" s="680" t="str">
        <f t="shared" si="3"/>
        <v/>
      </c>
    </row>
    <row r="46" spans="2:10" x14ac:dyDescent="0.25">
      <c r="B46" s="674">
        <v>43</v>
      </c>
      <c r="C46" s="646" t="str">
        <f t="shared" si="0"/>
        <v/>
      </c>
      <c r="D46" s="607" t="str">
        <f t="shared" si="1"/>
        <v/>
      </c>
      <c r="G46" s="677" t="str">
        <f t="shared" si="2"/>
        <v/>
      </c>
      <c r="H46" s="686" t="str">
        <f>IF(INDEX(Predictions_2!$A$2:$AWV$3,2,$M$3+(ROW(A43)-1)*$M$4)="","",INDEX(Predictions_2!$A$2:$AWV$3,2,$M$3+(ROW(A43)-1)*$M$4))</f>
        <v/>
      </c>
      <c r="I46" s="687" t="str">
        <f>IF(INDEX(Predictions_2!$A$2:$AWV$3,2,$M$3+(ROW(A43)-1)*$M$4)="","",INDEX(Predictions_2!$A$2:$AWV$3,1,$M$3+(ROW(A43)-1)*$M$4))</f>
        <v/>
      </c>
      <c r="J46" s="680" t="str">
        <f t="shared" si="3"/>
        <v/>
      </c>
    </row>
    <row r="47" spans="2:10" x14ac:dyDescent="0.25">
      <c r="B47" s="674">
        <v>44</v>
      </c>
      <c r="C47" s="646" t="str">
        <f t="shared" si="0"/>
        <v/>
      </c>
      <c r="D47" s="607" t="str">
        <f t="shared" si="1"/>
        <v/>
      </c>
      <c r="G47" s="677" t="str">
        <f t="shared" si="2"/>
        <v/>
      </c>
      <c r="H47" s="686" t="str">
        <f>IF(INDEX(Predictions_2!$A$2:$AWV$3,2,$M$3+(ROW(A44)-1)*$M$4)="","",INDEX(Predictions_2!$A$2:$AWV$3,2,$M$3+(ROW(A44)-1)*$M$4))</f>
        <v/>
      </c>
      <c r="I47" s="687" t="str">
        <f>IF(INDEX(Predictions_2!$A$2:$AWV$3,2,$M$3+(ROW(A44)-1)*$M$4)="","",INDEX(Predictions_2!$A$2:$AWV$3,1,$M$3+(ROW(A44)-1)*$M$4))</f>
        <v/>
      </c>
      <c r="J47" s="680" t="str">
        <f t="shared" si="3"/>
        <v/>
      </c>
    </row>
    <row r="48" spans="2:10" x14ac:dyDescent="0.25">
      <c r="B48" s="674">
        <v>45</v>
      </c>
      <c r="C48" s="646" t="str">
        <f t="shared" si="0"/>
        <v/>
      </c>
      <c r="D48" s="607" t="str">
        <f t="shared" si="1"/>
        <v/>
      </c>
      <c r="G48" s="677" t="str">
        <f t="shared" si="2"/>
        <v/>
      </c>
      <c r="H48" s="686" t="str">
        <f>IF(INDEX(Predictions_2!$A$2:$AWV$3,2,$M$3+(ROW(A45)-1)*$M$4)="","",INDEX(Predictions_2!$A$2:$AWV$3,2,$M$3+(ROW(A45)-1)*$M$4))</f>
        <v/>
      </c>
      <c r="I48" s="687" t="str">
        <f>IF(INDEX(Predictions_2!$A$2:$AWV$3,2,$M$3+(ROW(A45)-1)*$M$4)="","",INDEX(Predictions_2!$A$2:$AWV$3,1,$M$3+(ROW(A45)-1)*$M$4))</f>
        <v/>
      </c>
      <c r="J48" s="680" t="str">
        <f t="shared" si="3"/>
        <v/>
      </c>
    </row>
    <row r="49" spans="2:10" x14ac:dyDescent="0.25">
      <c r="B49" s="674">
        <v>46</v>
      </c>
      <c r="C49" s="646" t="str">
        <f t="shared" si="0"/>
        <v/>
      </c>
      <c r="D49" s="607" t="str">
        <f t="shared" si="1"/>
        <v/>
      </c>
      <c r="G49" s="677" t="str">
        <f t="shared" si="2"/>
        <v/>
      </c>
      <c r="H49" s="686" t="str">
        <f>IF(INDEX(Predictions_2!$A$2:$AWV$3,2,$M$3+(ROW(A46)-1)*$M$4)="","",INDEX(Predictions_2!$A$2:$AWV$3,2,$M$3+(ROW(A46)-1)*$M$4))</f>
        <v/>
      </c>
      <c r="I49" s="687" t="str">
        <f>IF(INDEX(Predictions_2!$A$2:$AWV$3,2,$M$3+(ROW(A46)-1)*$M$4)="","",INDEX(Predictions_2!$A$2:$AWV$3,1,$M$3+(ROW(A46)-1)*$M$4))</f>
        <v/>
      </c>
      <c r="J49" s="680" t="str">
        <f t="shared" si="3"/>
        <v/>
      </c>
    </row>
    <row r="50" spans="2:10" x14ac:dyDescent="0.25">
      <c r="B50" s="674">
        <v>47</v>
      </c>
      <c r="C50" s="646" t="str">
        <f t="shared" si="0"/>
        <v/>
      </c>
      <c r="D50" s="607" t="str">
        <f t="shared" si="1"/>
        <v/>
      </c>
      <c r="G50" s="677" t="str">
        <f t="shared" si="2"/>
        <v/>
      </c>
      <c r="H50" s="686" t="str">
        <f>IF(INDEX(Predictions_2!$A$2:$AWV$3,2,$M$3+(ROW(A47)-1)*$M$4)="","",INDEX(Predictions_2!$A$2:$AWV$3,2,$M$3+(ROW(A47)-1)*$M$4))</f>
        <v/>
      </c>
      <c r="I50" s="687" t="str">
        <f>IF(INDEX(Predictions_2!$A$2:$AWV$3,2,$M$3+(ROW(A47)-1)*$M$4)="","",INDEX(Predictions_2!$A$2:$AWV$3,1,$M$3+(ROW(A47)-1)*$M$4))</f>
        <v/>
      </c>
      <c r="J50" s="680" t="str">
        <f t="shared" si="3"/>
        <v/>
      </c>
    </row>
    <row r="51" spans="2:10" x14ac:dyDescent="0.25">
      <c r="B51" s="674">
        <v>48</v>
      </c>
      <c r="C51" s="646" t="str">
        <f t="shared" si="0"/>
        <v/>
      </c>
      <c r="D51" s="607" t="str">
        <f t="shared" si="1"/>
        <v/>
      </c>
      <c r="G51" s="677" t="str">
        <f t="shared" si="2"/>
        <v/>
      </c>
      <c r="H51" s="686" t="str">
        <f>IF(INDEX(Predictions_2!$A$2:$AWV$3,2,$M$3+(ROW(A48)-1)*$M$4)="","",INDEX(Predictions_2!$A$2:$AWV$3,2,$M$3+(ROW(A48)-1)*$M$4))</f>
        <v/>
      </c>
      <c r="I51" s="687" t="str">
        <f>IF(INDEX(Predictions_2!$A$2:$AWV$3,2,$M$3+(ROW(A48)-1)*$M$4)="","",INDEX(Predictions_2!$A$2:$AWV$3,1,$M$3+(ROW(A48)-1)*$M$4))</f>
        <v/>
      </c>
      <c r="J51" s="680" t="str">
        <f t="shared" si="3"/>
        <v/>
      </c>
    </row>
    <row r="52" spans="2:10" x14ac:dyDescent="0.25">
      <c r="B52" s="674">
        <v>49</v>
      </c>
      <c r="C52" s="646" t="str">
        <f t="shared" si="0"/>
        <v/>
      </c>
      <c r="D52" s="607" t="str">
        <f t="shared" si="1"/>
        <v/>
      </c>
      <c r="G52" s="677" t="str">
        <f t="shared" si="2"/>
        <v/>
      </c>
      <c r="H52" s="686" t="str">
        <f>IF(INDEX(Predictions_2!$A$2:$AWV$3,2,$M$3+(ROW(A49)-1)*$M$4)="","",INDEX(Predictions_2!$A$2:$AWV$3,2,$M$3+(ROW(A49)-1)*$M$4))</f>
        <v/>
      </c>
      <c r="I52" s="687" t="str">
        <f>IF(INDEX(Predictions_2!$A$2:$AWV$3,2,$M$3+(ROW(A49)-1)*$M$4)="","",INDEX(Predictions_2!$A$2:$AWV$3,1,$M$3+(ROW(A49)-1)*$M$4))</f>
        <v/>
      </c>
      <c r="J52" s="680" t="str">
        <f t="shared" si="3"/>
        <v/>
      </c>
    </row>
    <row r="53" spans="2:10" x14ac:dyDescent="0.25">
      <c r="B53" s="674">
        <v>50</v>
      </c>
      <c r="C53" s="646" t="str">
        <f t="shared" si="0"/>
        <v/>
      </c>
      <c r="D53" s="607" t="str">
        <f t="shared" si="1"/>
        <v/>
      </c>
      <c r="G53" s="677" t="str">
        <f t="shared" si="2"/>
        <v/>
      </c>
      <c r="H53" s="686" t="str">
        <f>IF(INDEX(Predictions_2!$A$2:$AWV$3,2,$M$3+(ROW(A50)-1)*$M$4)="","",INDEX(Predictions_2!$A$2:$AWV$3,2,$M$3+(ROW(A50)-1)*$M$4))</f>
        <v/>
      </c>
      <c r="I53" s="687" t="str">
        <f>IF(INDEX(Predictions_2!$A$2:$AWV$3,2,$M$3+(ROW(A50)-1)*$M$4)="","",INDEX(Predictions_2!$A$2:$AWV$3,1,$M$3+(ROW(A50)-1)*$M$4))</f>
        <v/>
      </c>
      <c r="J53" s="680" t="str">
        <f t="shared" si="3"/>
        <v/>
      </c>
    </row>
    <row r="54" spans="2:10" x14ac:dyDescent="0.25">
      <c r="B54" s="674">
        <v>51</v>
      </c>
      <c r="C54" s="646" t="str">
        <f t="shared" si="0"/>
        <v/>
      </c>
      <c r="D54" s="607" t="str">
        <f t="shared" si="1"/>
        <v/>
      </c>
      <c r="G54" s="677" t="str">
        <f t="shared" si="2"/>
        <v/>
      </c>
      <c r="H54" s="686" t="str">
        <f>IF(INDEX(Predictions_2!$A$2:$AWV$3,2,$M$3+(ROW(A51)-1)*$M$4)="","",INDEX(Predictions_2!$A$2:$AWV$3,2,$M$3+(ROW(A51)-1)*$M$4))</f>
        <v/>
      </c>
      <c r="I54" s="687" t="str">
        <f>IF(INDEX(Predictions_2!$A$2:$AWV$3,2,$M$3+(ROW(A51)-1)*$M$4)="","",INDEX(Predictions_2!$A$2:$AWV$3,1,$M$3+(ROW(A51)-1)*$M$4))</f>
        <v/>
      </c>
      <c r="J54" s="680" t="str">
        <f t="shared" si="3"/>
        <v/>
      </c>
    </row>
    <row r="55" spans="2:10" x14ac:dyDescent="0.25">
      <c r="B55" s="674">
        <v>52</v>
      </c>
      <c r="C55" s="646" t="str">
        <f t="shared" si="0"/>
        <v/>
      </c>
      <c r="D55" s="607" t="str">
        <f t="shared" si="1"/>
        <v/>
      </c>
      <c r="G55" s="677" t="str">
        <f t="shared" si="2"/>
        <v/>
      </c>
      <c r="H55" s="686" t="str">
        <f>IF(INDEX(Predictions_2!$A$2:$AWV$3,2,$M$3+(ROW(A52)-1)*$M$4)="","",INDEX(Predictions_2!$A$2:$AWV$3,2,$M$3+(ROW(A52)-1)*$M$4))</f>
        <v/>
      </c>
      <c r="I55" s="687" t="str">
        <f>IF(INDEX(Predictions_2!$A$2:$AWV$3,2,$M$3+(ROW(A52)-1)*$M$4)="","",INDEX(Predictions_2!$A$2:$AWV$3,1,$M$3+(ROW(A52)-1)*$M$4))</f>
        <v/>
      </c>
      <c r="J55" s="680" t="str">
        <f t="shared" si="3"/>
        <v/>
      </c>
    </row>
    <row r="56" spans="2:10" x14ac:dyDescent="0.25">
      <c r="B56" s="674">
        <v>53</v>
      </c>
      <c r="C56" s="646" t="str">
        <f t="shared" si="0"/>
        <v/>
      </c>
      <c r="D56" s="607" t="str">
        <f t="shared" si="1"/>
        <v/>
      </c>
      <c r="G56" s="677" t="str">
        <f t="shared" si="2"/>
        <v/>
      </c>
      <c r="H56" s="686" t="str">
        <f>IF(INDEX(Predictions_2!$A$2:$AWV$3,2,$M$3+(ROW(A53)-1)*$M$4)="","",INDEX(Predictions_2!$A$2:$AWV$3,2,$M$3+(ROW(A53)-1)*$M$4))</f>
        <v/>
      </c>
      <c r="I56" s="687" t="str">
        <f>IF(INDEX(Predictions_2!$A$2:$AWV$3,2,$M$3+(ROW(A53)-1)*$M$4)="","",INDEX(Predictions_2!$A$2:$AWV$3,1,$M$3+(ROW(A53)-1)*$M$4))</f>
        <v/>
      </c>
      <c r="J56" s="680" t="str">
        <f t="shared" si="3"/>
        <v/>
      </c>
    </row>
    <row r="57" spans="2:10" x14ac:dyDescent="0.25">
      <c r="B57" s="674">
        <v>54</v>
      </c>
      <c r="C57" s="646" t="str">
        <f t="shared" si="0"/>
        <v/>
      </c>
      <c r="D57" s="607" t="str">
        <f t="shared" si="1"/>
        <v/>
      </c>
      <c r="G57" s="677" t="str">
        <f t="shared" si="2"/>
        <v/>
      </c>
      <c r="H57" s="686" t="str">
        <f>IF(INDEX(Predictions_2!$A$2:$AWV$3,2,$M$3+(ROW(A54)-1)*$M$4)="","",INDEX(Predictions_2!$A$2:$AWV$3,2,$M$3+(ROW(A54)-1)*$M$4))</f>
        <v/>
      </c>
      <c r="I57" s="687" t="str">
        <f>IF(INDEX(Predictions_2!$A$2:$AWV$3,2,$M$3+(ROW(A54)-1)*$M$4)="","",INDEX(Predictions_2!$A$2:$AWV$3,1,$M$3+(ROW(A54)-1)*$M$4))</f>
        <v/>
      </c>
      <c r="J57" s="680" t="str">
        <f t="shared" si="3"/>
        <v/>
      </c>
    </row>
    <row r="58" spans="2:10" x14ac:dyDescent="0.25">
      <c r="B58" s="674">
        <v>55</v>
      </c>
      <c r="C58" s="646" t="str">
        <f t="shared" si="0"/>
        <v/>
      </c>
      <c r="D58" s="607" t="str">
        <f t="shared" si="1"/>
        <v/>
      </c>
      <c r="G58" s="677" t="str">
        <f t="shared" si="2"/>
        <v/>
      </c>
      <c r="H58" s="686" t="str">
        <f>IF(INDEX(Predictions_2!$A$2:$AWV$3,2,$M$3+(ROW(A55)-1)*$M$4)="","",INDEX(Predictions_2!$A$2:$AWV$3,2,$M$3+(ROW(A55)-1)*$M$4))</f>
        <v/>
      </c>
      <c r="I58" s="687" t="str">
        <f>IF(INDEX(Predictions_2!$A$2:$AWV$3,2,$M$3+(ROW(A55)-1)*$M$4)="","",INDEX(Predictions_2!$A$2:$AWV$3,1,$M$3+(ROW(A55)-1)*$M$4))</f>
        <v/>
      </c>
      <c r="J58" s="680" t="str">
        <f t="shared" si="3"/>
        <v/>
      </c>
    </row>
    <row r="59" spans="2:10" x14ac:dyDescent="0.25">
      <c r="B59" s="674">
        <v>56</v>
      </c>
      <c r="C59" s="646" t="str">
        <f t="shared" si="0"/>
        <v/>
      </c>
      <c r="D59" s="607" t="str">
        <f t="shared" si="1"/>
        <v/>
      </c>
      <c r="G59" s="677" t="str">
        <f t="shared" si="2"/>
        <v/>
      </c>
      <c r="H59" s="686" t="str">
        <f>IF(INDEX(Predictions_2!$A$2:$AWV$3,2,$M$3+(ROW(A56)-1)*$M$4)="","",INDEX(Predictions_2!$A$2:$AWV$3,2,$M$3+(ROW(A56)-1)*$M$4))</f>
        <v/>
      </c>
      <c r="I59" s="687" t="str">
        <f>IF(INDEX(Predictions_2!$A$2:$AWV$3,2,$M$3+(ROW(A56)-1)*$M$4)="","",INDEX(Predictions_2!$A$2:$AWV$3,1,$M$3+(ROW(A56)-1)*$M$4))</f>
        <v/>
      </c>
      <c r="J59" s="680" t="str">
        <f t="shared" si="3"/>
        <v/>
      </c>
    </row>
    <row r="60" spans="2:10" x14ac:dyDescent="0.25">
      <c r="B60" s="674">
        <v>57</v>
      </c>
      <c r="C60" s="646" t="str">
        <f t="shared" si="0"/>
        <v/>
      </c>
      <c r="D60" s="607" t="str">
        <f t="shared" si="1"/>
        <v/>
      </c>
      <c r="G60" s="677" t="str">
        <f t="shared" si="2"/>
        <v/>
      </c>
      <c r="H60" s="686" t="str">
        <f>IF(INDEX(Predictions_2!$A$2:$AWV$3,2,$M$3+(ROW(A57)-1)*$M$4)="","",INDEX(Predictions_2!$A$2:$AWV$3,2,$M$3+(ROW(A57)-1)*$M$4))</f>
        <v/>
      </c>
      <c r="I60" s="687" t="str">
        <f>IF(INDEX(Predictions_2!$A$2:$AWV$3,2,$M$3+(ROW(A57)-1)*$M$4)="","",INDEX(Predictions_2!$A$2:$AWV$3,1,$M$3+(ROW(A57)-1)*$M$4))</f>
        <v/>
      </c>
      <c r="J60" s="680" t="str">
        <f t="shared" si="3"/>
        <v/>
      </c>
    </row>
    <row r="61" spans="2:10" x14ac:dyDescent="0.25">
      <c r="B61" s="674">
        <v>58</v>
      </c>
      <c r="C61" s="646" t="str">
        <f t="shared" si="0"/>
        <v/>
      </c>
      <c r="D61" s="607" t="str">
        <f t="shared" si="1"/>
        <v/>
      </c>
      <c r="G61" s="677" t="str">
        <f t="shared" si="2"/>
        <v/>
      </c>
      <c r="H61" s="686" t="str">
        <f>IF(INDEX(Predictions_2!$A$2:$AWV$3,2,$M$3+(ROW(A58)-1)*$M$4)="","",INDEX(Predictions_2!$A$2:$AWV$3,2,$M$3+(ROW(A58)-1)*$M$4))</f>
        <v/>
      </c>
      <c r="I61" s="687" t="str">
        <f>IF(INDEX(Predictions_2!$A$2:$AWV$3,2,$M$3+(ROW(A58)-1)*$M$4)="","",INDEX(Predictions_2!$A$2:$AWV$3,1,$M$3+(ROW(A58)-1)*$M$4))</f>
        <v/>
      </c>
      <c r="J61" s="680" t="str">
        <f t="shared" si="3"/>
        <v/>
      </c>
    </row>
    <row r="62" spans="2:10" x14ac:dyDescent="0.25">
      <c r="B62" s="674">
        <v>59</v>
      </c>
      <c r="C62" s="646" t="str">
        <f t="shared" si="0"/>
        <v/>
      </c>
      <c r="D62" s="607" t="str">
        <f t="shared" si="1"/>
        <v/>
      </c>
      <c r="G62" s="677" t="str">
        <f t="shared" si="2"/>
        <v/>
      </c>
      <c r="H62" s="686" t="str">
        <f>IF(INDEX(Predictions_2!$A$2:$AWV$3,2,$M$3+(ROW(A59)-1)*$M$4)="","",INDEX(Predictions_2!$A$2:$AWV$3,2,$M$3+(ROW(A59)-1)*$M$4))</f>
        <v/>
      </c>
      <c r="I62" s="687" t="str">
        <f>IF(INDEX(Predictions_2!$A$2:$AWV$3,2,$M$3+(ROW(A59)-1)*$M$4)="","",INDEX(Predictions_2!$A$2:$AWV$3,1,$M$3+(ROW(A59)-1)*$M$4))</f>
        <v/>
      </c>
      <c r="J62" s="680" t="str">
        <f t="shared" si="3"/>
        <v/>
      </c>
    </row>
    <row r="63" spans="2:10" x14ac:dyDescent="0.25">
      <c r="B63" s="674">
        <v>60</v>
      </c>
      <c r="C63" s="646" t="str">
        <f t="shared" si="0"/>
        <v/>
      </c>
      <c r="D63" s="607" t="str">
        <f t="shared" si="1"/>
        <v/>
      </c>
      <c r="G63" s="677" t="str">
        <f t="shared" si="2"/>
        <v/>
      </c>
      <c r="H63" s="686" t="str">
        <f>IF(INDEX(Predictions_2!$A$2:$AWV$3,2,$M$3+(ROW(A60)-1)*$M$4)="","",INDEX(Predictions_2!$A$2:$AWV$3,2,$M$3+(ROW(A60)-1)*$M$4))</f>
        <v/>
      </c>
      <c r="I63" s="687" t="str">
        <f>IF(INDEX(Predictions_2!$A$2:$AWV$3,2,$M$3+(ROW(A60)-1)*$M$4)="","",INDEX(Predictions_2!$A$2:$AWV$3,1,$M$3+(ROW(A60)-1)*$M$4))</f>
        <v/>
      </c>
      <c r="J63" s="680" t="str">
        <f t="shared" si="3"/>
        <v/>
      </c>
    </row>
    <row r="64" spans="2:10" x14ac:dyDescent="0.25">
      <c r="B64" s="674">
        <v>61</v>
      </c>
      <c r="C64" s="646" t="str">
        <f t="shared" si="0"/>
        <v/>
      </c>
      <c r="D64" s="607" t="str">
        <f t="shared" si="1"/>
        <v/>
      </c>
      <c r="G64" s="677" t="str">
        <f t="shared" si="2"/>
        <v/>
      </c>
      <c r="H64" s="686" t="str">
        <f>IF(INDEX(Predictions_2!$A$2:$AWV$3,2,$M$3+(ROW(A61)-1)*$M$4)="","",INDEX(Predictions_2!$A$2:$AWV$3,2,$M$3+(ROW(A61)-1)*$M$4))</f>
        <v/>
      </c>
      <c r="I64" s="687" t="str">
        <f>IF(INDEX(Predictions_2!$A$2:$AWV$3,2,$M$3+(ROW(A61)-1)*$M$4)="","",INDEX(Predictions_2!$A$2:$AWV$3,1,$M$3+(ROW(A61)-1)*$M$4))</f>
        <v/>
      </c>
      <c r="J64" s="680" t="str">
        <f t="shared" si="3"/>
        <v/>
      </c>
    </row>
    <row r="65" spans="2:10" x14ac:dyDescent="0.25">
      <c r="B65" s="674">
        <v>62</v>
      </c>
      <c r="C65" s="646" t="str">
        <f t="shared" si="0"/>
        <v/>
      </c>
      <c r="D65" s="607" t="str">
        <f t="shared" si="1"/>
        <v/>
      </c>
      <c r="G65" s="677" t="str">
        <f t="shared" si="2"/>
        <v/>
      </c>
      <c r="H65" s="686" t="str">
        <f>IF(INDEX(Predictions_2!$A$2:$AWV$3,2,$M$3+(ROW(A62)-1)*$M$4)="","",INDEX(Predictions_2!$A$2:$AWV$3,2,$M$3+(ROW(A62)-1)*$M$4))</f>
        <v/>
      </c>
      <c r="I65" s="687" t="str">
        <f>IF(INDEX(Predictions_2!$A$2:$AWV$3,2,$M$3+(ROW(A62)-1)*$M$4)="","",INDEX(Predictions_2!$A$2:$AWV$3,1,$M$3+(ROW(A62)-1)*$M$4))</f>
        <v/>
      </c>
      <c r="J65" s="680" t="str">
        <f t="shared" si="3"/>
        <v/>
      </c>
    </row>
    <row r="66" spans="2:10" x14ac:dyDescent="0.25">
      <c r="B66" s="674">
        <v>63</v>
      </c>
      <c r="C66" s="646" t="str">
        <f t="shared" si="0"/>
        <v/>
      </c>
      <c r="D66" s="607" t="str">
        <f t="shared" si="1"/>
        <v/>
      </c>
      <c r="G66" s="677" t="str">
        <f t="shared" si="2"/>
        <v/>
      </c>
      <c r="H66" s="686" t="str">
        <f>IF(INDEX(Predictions_2!$A$2:$AWV$3,2,$M$3+(ROW(A63)-1)*$M$4)="","",INDEX(Predictions_2!$A$2:$AWV$3,2,$M$3+(ROW(A63)-1)*$M$4))</f>
        <v/>
      </c>
      <c r="I66" s="687" t="str">
        <f>IF(INDEX(Predictions_2!$A$2:$AWV$3,2,$M$3+(ROW(A63)-1)*$M$4)="","",INDEX(Predictions_2!$A$2:$AWV$3,1,$M$3+(ROW(A63)-1)*$M$4))</f>
        <v/>
      </c>
      <c r="J66" s="680" t="str">
        <f t="shared" si="3"/>
        <v/>
      </c>
    </row>
    <row r="67" spans="2:10" x14ac:dyDescent="0.25">
      <c r="B67" s="674">
        <v>64</v>
      </c>
      <c r="C67" s="646" t="str">
        <f t="shared" si="0"/>
        <v/>
      </c>
      <c r="D67" s="607" t="str">
        <f t="shared" si="1"/>
        <v/>
      </c>
      <c r="G67" s="677" t="str">
        <f t="shared" si="2"/>
        <v/>
      </c>
      <c r="H67" s="686" t="str">
        <f>IF(INDEX(Predictions_2!$A$2:$AWV$3,2,$M$3+(ROW(A64)-1)*$M$4)="","",INDEX(Predictions_2!$A$2:$AWV$3,2,$M$3+(ROW(A64)-1)*$M$4))</f>
        <v/>
      </c>
      <c r="I67" s="687" t="str">
        <f>IF(INDEX(Predictions_2!$A$2:$AWV$3,2,$M$3+(ROW(A64)-1)*$M$4)="","",INDEX(Predictions_2!$A$2:$AWV$3,1,$M$3+(ROW(A64)-1)*$M$4))</f>
        <v/>
      </c>
      <c r="J67" s="680" t="str">
        <f t="shared" si="3"/>
        <v/>
      </c>
    </row>
    <row r="68" spans="2:10" x14ac:dyDescent="0.25">
      <c r="B68" s="674">
        <v>65</v>
      </c>
      <c r="C68" s="646" t="str">
        <f t="shared" si="0"/>
        <v/>
      </c>
      <c r="D68" s="607" t="str">
        <f t="shared" si="1"/>
        <v/>
      </c>
      <c r="G68" s="677" t="str">
        <f t="shared" si="2"/>
        <v/>
      </c>
      <c r="H68" s="686" t="str">
        <f>IF(INDEX(Predictions_2!$A$2:$AWV$3,2,$M$3+(ROW(A65)-1)*$M$4)="","",INDEX(Predictions_2!$A$2:$AWV$3,2,$M$3+(ROW(A65)-1)*$M$4))</f>
        <v/>
      </c>
      <c r="I68" s="687" t="str">
        <f>IF(INDEX(Predictions_2!$A$2:$AWV$3,2,$M$3+(ROW(A65)-1)*$M$4)="","",INDEX(Predictions_2!$A$2:$AWV$3,1,$M$3+(ROW(A65)-1)*$M$4))</f>
        <v/>
      </c>
      <c r="J68" s="680" t="str">
        <f t="shared" si="3"/>
        <v/>
      </c>
    </row>
    <row r="69" spans="2:10" x14ac:dyDescent="0.25">
      <c r="B69" s="674">
        <v>66</v>
      </c>
      <c r="C69" s="646" t="str">
        <f t="shared" ref="C69:C103" si="4">IFERROR(VLOOKUP(B69,$G$4:$H$103,2,0),"")</f>
        <v/>
      </c>
      <c r="D69" s="607" t="str">
        <f t="shared" ref="D69:D103" si="5">IFERROR(VLOOKUP(B69,$G$4:$I$103,3,0),"")</f>
        <v/>
      </c>
      <c r="G69" s="677" t="str">
        <f t="shared" ref="G69:G85" si="6">IF(J69="","",RANK(J69,$J$4:$J$103,1))</f>
        <v/>
      </c>
      <c r="H69" s="686" t="str">
        <f>IF(INDEX(Predictions_2!$A$2:$AWV$3,2,$M$3+(ROW(A66)-1)*$M$4)="","",INDEX(Predictions_2!$A$2:$AWV$3,2,$M$3+(ROW(A66)-1)*$M$4))</f>
        <v/>
      </c>
      <c r="I69" s="687" t="str">
        <f>IF(INDEX(Predictions_2!$A$2:$AWV$3,2,$M$3+(ROW(A66)-1)*$M$4)="","",INDEX(Predictions_2!$A$2:$AWV$3,1,$M$3+(ROW(A66)-1)*$M$4))</f>
        <v/>
      </c>
      <c r="J69" s="680" t="str">
        <f t="shared" ref="J69:J85" si="7">IF(I69="","",RANK(I69,$I$4:$I$103,0)+ROW()*0.001)</f>
        <v/>
      </c>
    </row>
    <row r="70" spans="2:10" x14ac:dyDescent="0.25">
      <c r="B70" s="674">
        <v>67</v>
      </c>
      <c r="C70" s="646" t="str">
        <f t="shared" si="4"/>
        <v/>
      </c>
      <c r="D70" s="607" t="str">
        <f t="shared" si="5"/>
        <v/>
      </c>
      <c r="G70" s="677" t="str">
        <f t="shared" si="6"/>
        <v/>
      </c>
      <c r="H70" s="686" t="str">
        <f>IF(INDEX(Predictions_2!$A$2:$AWV$3,2,$M$3+(ROW(A67)-1)*$M$4)="","",INDEX(Predictions_2!$A$2:$AWV$3,2,$M$3+(ROW(A67)-1)*$M$4))</f>
        <v/>
      </c>
      <c r="I70" s="687" t="str">
        <f>IF(INDEX(Predictions_2!$A$2:$AWV$3,2,$M$3+(ROW(A67)-1)*$M$4)="","",INDEX(Predictions_2!$A$2:$AWV$3,1,$M$3+(ROW(A67)-1)*$M$4))</f>
        <v/>
      </c>
      <c r="J70" s="680" t="str">
        <f t="shared" si="7"/>
        <v/>
      </c>
    </row>
    <row r="71" spans="2:10" x14ac:dyDescent="0.25">
      <c r="B71" s="674">
        <v>68</v>
      </c>
      <c r="C71" s="646" t="str">
        <f t="shared" si="4"/>
        <v/>
      </c>
      <c r="D71" s="607" t="str">
        <f t="shared" si="5"/>
        <v/>
      </c>
      <c r="G71" s="677" t="str">
        <f t="shared" si="6"/>
        <v/>
      </c>
      <c r="H71" s="686" t="str">
        <f>IF(INDEX(Predictions_2!$A$2:$AWV$3,2,$M$3+(ROW(A68)-1)*$M$4)="","",INDEX(Predictions_2!$A$2:$AWV$3,2,$M$3+(ROW(A68)-1)*$M$4))</f>
        <v/>
      </c>
      <c r="I71" s="687" t="str">
        <f>IF(INDEX(Predictions_2!$A$2:$AWV$3,2,$M$3+(ROW(A68)-1)*$M$4)="","",INDEX(Predictions_2!$A$2:$AWV$3,1,$M$3+(ROW(A68)-1)*$M$4))</f>
        <v/>
      </c>
      <c r="J71" s="680" t="str">
        <f t="shared" si="7"/>
        <v/>
      </c>
    </row>
    <row r="72" spans="2:10" x14ac:dyDescent="0.25">
      <c r="B72" s="674">
        <v>69</v>
      </c>
      <c r="C72" s="646" t="str">
        <f t="shared" si="4"/>
        <v/>
      </c>
      <c r="D72" s="607" t="str">
        <f t="shared" si="5"/>
        <v/>
      </c>
      <c r="G72" s="677" t="str">
        <f t="shared" si="6"/>
        <v/>
      </c>
      <c r="H72" s="686" t="str">
        <f>IF(INDEX(Predictions_2!$A$2:$AWV$3,2,$M$3+(ROW(A69)-1)*$M$4)="","",INDEX(Predictions_2!$A$2:$AWV$3,2,$M$3+(ROW(A69)-1)*$M$4))</f>
        <v/>
      </c>
      <c r="I72" s="687" t="str">
        <f>IF(INDEX(Predictions_2!$A$2:$AWV$3,2,$M$3+(ROW(A69)-1)*$M$4)="","",INDEX(Predictions_2!$A$2:$AWV$3,1,$M$3+(ROW(A69)-1)*$M$4))</f>
        <v/>
      </c>
      <c r="J72" s="680" t="str">
        <f t="shared" si="7"/>
        <v/>
      </c>
    </row>
    <row r="73" spans="2:10" x14ac:dyDescent="0.25">
      <c r="B73" s="674">
        <v>70</v>
      </c>
      <c r="C73" s="646" t="str">
        <f t="shared" si="4"/>
        <v/>
      </c>
      <c r="D73" s="607" t="str">
        <f t="shared" si="5"/>
        <v/>
      </c>
      <c r="G73" s="677" t="str">
        <f t="shared" si="6"/>
        <v/>
      </c>
      <c r="H73" s="686" t="str">
        <f>IF(INDEX(Predictions_2!$A$2:$AWV$3,2,$M$3+(ROW(A70)-1)*$M$4)="","",INDEX(Predictions_2!$A$2:$AWV$3,2,$M$3+(ROW(A70)-1)*$M$4))</f>
        <v/>
      </c>
      <c r="I73" s="687" t="str">
        <f>IF(INDEX(Predictions_2!$A$2:$AWV$3,2,$M$3+(ROW(A70)-1)*$M$4)="","",INDEX(Predictions_2!$A$2:$AWV$3,1,$M$3+(ROW(A70)-1)*$M$4))</f>
        <v/>
      </c>
      <c r="J73" s="680" t="str">
        <f t="shared" si="7"/>
        <v/>
      </c>
    </row>
    <row r="74" spans="2:10" x14ac:dyDescent="0.25">
      <c r="B74" s="674">
        <v>71</v>
      </c>
      <c r="C74" s="646" t="str">
        <f t="shared" si="4"/>
        <v/>
      </c>
      <c r="D74" s="607" t="str">
        <f t="shared" si="5"/>
        <v/>
      </c>
      <c r="G74" s="677" t="str">
        <f t="shared" si="6"/>
        <v/>
      </c>
      <c r="H74" s="686" t="str">
        <f>IF(INDEX(Predictions_2!$A$2:$AWV$3,2,$M$3+(ROW(A71)-1)*$M$4)="","",INDEX(Predictions_2!$A$2:$AWV$3,2,$M$3+(ROW(A71)-1)*$M$4))</f>
        <v/>
      </c>
      <c r="I74" s="687" t="str">
        <f>IF(INDEX(Predictions_2!$A$2:$AWV$3,2,$M$3+(ROW(A71)-1)*$M$4)="","",INDEX(Predictions_2!$A$2:$AWV$3,1,$M$3+(ROW(A71)-1)*$M$4))</f>
        <v/>
      </c>
      <c r="J74" s="680" t="str">
        <f t="shared" si="7"/>
        <v/>
      </c>
    </row>
    <row r="75" spans="2:10" x14ac:dyDescent="0.25">
      <c r="B75" s="674">
        <v>72</v>
      </c>
      <c r="C75" s="646" t="str">
        <f t="shared" si="4"/>
        <v/>
      </c>
      <c r="D75" s="607" t="str">
        <f t="shared" si="5"/>
        <v/>
      </c>
      <c r="G75" s="677" t="str">
        <f t="shared" si="6"/>
        <v/>
      </c>
      <c r="H75" s="686" t="str">
        <f>IF(INDEX(Predictions_2!$A$2:$AWV$3,2,$M$3+(ROW(A72)-1)*$M$4)="","",INDEX(Predictions_2!$A$2:$AWV$3,2,$M$3+(ROW(A72)-1)*$M$4))</f>
        <v/>
      </c>
      <c r="I75" s="687" t="str">
        <f>IF(INDEX(Predictions_2!$A$2:$AWV$3,2,$M$3+(ROW(A72)-1)*$M$4)="","",INDEX(Predictions_2!$A$2:$AWV$3,1,$M$3+(ROW(A72)-1)*$M$4))</f>
        <v/>
      </c>
      <c r="J75" s="680" t="str">
        <f t="shared" si="7"/>
        <v/>
      </c>
    </row>
    <row r="76" spans="2:10" x14ac:dyDescent="0.25">
      <c r="B76" s="674">
        <v>73</v>
      </c>
      <c r="C76" s="646" t="str">
        <f t="shared" si="4"/>
        <v/>
      </c>
      <c r="D76" s="607" t="str">
        <f t="shared" si="5"/>
        <v/>
      </c>
      <c r="G76" s="677" t="str">
        <f t="shared" si="6"/>
        <v/>
      </c>
      <c r="H76" s="686" t="str">
        <f>IF(INDEX(Predictions_2!$A$2:$AWV$3,2,$M$3+(ROW(A73)-1)*$M$4)="","",INDEX(Predictions_2!$A$2:$AWV$3,2,$M$3+(ROW(A73)-1)*$M$4))</f>
        <v/>
      </c>
      <c r="I76" s="687" t="str">
        <f>IF(INDEX(Predictions_2!$A$2:$AWV$3,2,$M$3+(ROW(A73)-1)*$M$4)="","",INDEX(Predictions_2!$A$2:$AWV$3,1,$M$3+(ROW(A73)-1)*$M$4))</f>
        <v/>
      </c>
      <c r="J76" s="680" t="str">
        <f t="shared" si="7"/>
        <v/>
      </c>
    </row>
    <row r="77" spans="2:10" x14ac:dyDescent="0.25">
      <c r="B77" s="674">
        <v>74</v>
      </c>
      <c r="C77" s="646" t="str">
        <f t="shared" si="4"/>
        <v/>
      </c>
      <c r="D77" s="607" t="str">
        <f t="shared" si="5"/>
        <v/>
      </c>
      <c r="G77" s="677" t="str">
        <f t="shared" si="6"/>
        <v/>
      </c>
      <c r="H77" s="686" t="str">
        <f>IF(INDEX(Predictions_2!$A$2:$AWV$3,2,$M$3+(ROW(A74)-1)*$M$4)="","",INDEX(Predictions_2!$A$2:$AWV$3,2,$M$3+(ROW(A74)-1)*$M$4))</f>
        <v/>
      </c>
      <c r="I77" s="687" t="str">
        <f>IF(INDEX(Predictions_2!$A$2:$AWV$3,2,$M$3+(ROW(A74)-1)*$M$4)="","",INDEX(Predictions_2!$A$2:$AWV$3,1,$M$3+(ROW(A74)-1)*$M$4))</f>
        <v/>
      </c>
      <c r="J77" s="680" t="str">
        <f t="shared" si="7"/>
        <v/>
      </c>
    </row>
    <row r="78" spans="2:10" x14ac:dyDescent="0.25">
      <c r="B78" s="674">
        <v>75</v>
      </c>
      <c r="C78" s="646" t="str">
        <f t="shared" si="4"/>
        <v/>
      </c>
      <c r="D78" s="607" t="str">
        <f t="shared" si="5"/>
        <v/>
      </c>
      <c r="G78" s="677" t="str">
        <f t="shared" si="6"/>
        <v/>
      </c>
      <c r="H78" s="686" t="str">
        <f>IF(INDEX(Predictions_2!$A$2:$AWV$3,2,$M$3+(ROW(A75)-1)*$M$4)="","",INDEX(Predictions_2!$A$2:$AWV$3,2,$M$3+(ROW(A75)-1)*$M$4))</f>
        <v/>
      </c>
      <c r="I78" s="687" t="str">
        <f>IF(INDEX(Predictions_2!$A$2:$AWV$3,2,$M$3+(ROW(A75)-1)*$M$4)="","",INDEX(Predictions_2!$A$2:$AWV$3,1,$M$3+(ROW(A75)-1)*$M$4))</f>
        <v/>
      </c>
      <c r="J78" s="680" t="str">
        <f t="shared" si="7"/>
        <v/>
      </c>
    </row>
    <row r="79" spans="2:10" x14ac:dyDescent="0.25">
      <c r="B79" s="674">
        <v>76</v>
      </c>
      <c r="C79" s="646" t="str">
        <f t="shared" si="4"/>
        <v/>
      </c>
      <c r="D79" s="607" t="str">
        <f t="shared" si="5"/>
        <v/>
      </c>
      <c r="G79" s="677" t="str">
        <f t="shared" si="6"/>
        <v/>
      </c>
      <c r="H79" s="686" t="str">
        <f>IF(INDEX(Predictions_2!$A$2:$AWV$3,2,$M$3+(ROW(A76)-1)*$M$4)="","",INDEX(Predictions_2!$A$2:$AWV$3,2,$M$3+(ROW(A76)-1)*$M$4))</f>
        <v/>
      </c>
      <c r="I79" s="687" t="str">
        <f>IF(INDEX(Predictions_2!$A$2:$AWV$3,2,$M$3+(ROW(A76)-1)*$M$4)="","",INDEX(Predictions_2!$A$2:$AWV$3,1,$M$3+(ROW(A76)-1)*$M$4))</f>
        <v/>
      </c>
      <c r="J79" s="680" t="str">
        <f t="shared" si="7"/>
        <v/>
      </c>
    </row>
    <row r="80" spans="2:10" x14ac:dyDescent="0.25">
      <c r="B80" s="674">
        <v>77</v>
      </c>
      <c r="C80" s="646" t="str">
        <f t="shared" si="4"/>
        <v/>
      </c>
      <c r="D80" s="607" t="str">
        <f t="shared" si="5"/>
        <v/>
      </c>
      <c r="G80" s="677" t="str">
        <f t="shared" si="6"/>
        <v/>
      </c>
      <c r="H80" s="686" t="str">
        <f>IF(INDEX(Predictions_2!$A$2:$AWV$3,2,$M$3+(ROW(A77)-1)*$M$4)="","",INDEX(Predictions_2!$A$2:$AWV$3,2,$M$3+(ROW(A77)-1)*$M$4))</f>
        <v/>
      </c>
      <c r="I80" s="687" t="str">
        <f>IF(INDEX(Predictions_2!$A$2:$AWV$3,2,$M$3+(ROW(A77)-1)*$M$4)="","",INDEX(Predictions_2!$A$2:$AWV$3,1,$M$3+(ROW(A77)-1)*$M$4))</f>
        <v/>
      </c>
      <c r="J80" s="680" t="str">
        <f t="shared" si="7"/>
        <v/>
      </c>
    </row>
    <row r="81" spans="2:10" x14ac:dyDescent="0.25">
      <c r="B81" s="674">
        <v>78</v>
      </c>
      <c r="C81" s="646" t="str">
        <f t="shared" si="4"/>
        <v/>
      </c>
      <c r="D81" s="607" t="str">
        <f t="shared" si="5"/>
        <v/>
      </c>
      <c r="G81" s="677" t="str">
        <f t="shared" si="6"/>
        <v/>
      </c>
      <c r="H81" s="686" t="str">
        <f>IF(INDEX(Predictions_2!$A$2:$AWV$3,2,$M$3+(ROW(A78)-1)*$M$4)="","",INDEX(Predictions_2!$A$2:$AWV$3,2,$M$3+(ROW(A78)-1)*$M$4))</f>
        <v/>
      </c>
      <c r="I81" s="687" t="str">
        <f>IF(INDEX(Predictions_2!$A$2:$AWV$3,2,$M$3+(ROW(A78)-1)*$M$4)="","",INDEX(Predictions_2!$A$2:$AWV$3,1,$M$3+(ROW(A78)-1)*$M$4))</f>
        <v/>
      </c>
      <c r="J81" s="680" t="str">
        <f t="shared" si="7"/>
        <v/>
      </c>
    </row>
    <row r="82" spans="2:10" x14ac:dyDescent="0.25">
      <c r="B82" s="674">
        <v>79</v>
      </c>
      <c r="C82" s="646" t="str">
        <f t="shared" si="4"/>
        <v/>
      </c>
      <c r="D82" s="607" t="str">
        <f t="shared" si="5"/>
        <v/>
      </c>
      <c r="G82" s="677" t="str">
        <f t="shared" si="6"/>
        <v/>
      </c>
      <c r="H82" s="686" t="str">
        <f>IF(INDEX(Predictions_2!$A$2:$AWV$3,2,$M$3+(ROW(A79)-1)*$M$4)="","",INDEX(Predictions_2!$A$2:$AWV$3,2,$M$3+(ROW(A79)-1)*$M$4))</f>
        <v/>
      </c>
      <c r="I82" s="687" t="str">
        <f>IF(INDEX(Predictions_2!$A$2:$AWV$3,2,$M$3+(ROW(A79)-1)*$M$4)="","",INDEX(Predictions_2!$A$2:$AWV$3,1,$M$3+(ROW(A79)-1)*$M$4))</f>
        <v/>
      </c>
      <c r="J82" s="680" t="str">
        <f t="shared" si="7"/>
        <v/>
      </c>
    </row>
    <row r="83" spans="2:10" x14ac:dyDescent="0.25">
      <c r="B83" s="674">
        <v>80</v>
      </c>
      <c r="C83" s="646" t="str">
        <f t="shared" si="4"/>
        <v/>
      </c>
      <c r="D83" s="607" t="str">
        <f t="shared" si="5"/>
        <v/>
      </c>
      <c r="G83" s="677" t="str">
        <f t="shared" si="6"/>
        <v/>
      </c>
      <c r="H83" s="686" t="str">
        <f>IF(INDEX(Predictions_2!$A$2:$AWV$3,2,$M$3+(ROW(A80)-1)*$M$4)="","",INDEX(Predictions_2!$A$2:$AWV$3,2,$M$3+(ROW(A80)-1)*$M$4))</f>
        <v/>
      </c>
      <c r="I83" s="687" t="str">
        <f>IF(INDEX(Predictions_2!$A$2:$AWV$3,2,$M$3+(ROW(A80)-1)*$M$4)="","",INDEX(Predictions_2!$A$2:$AWV$3,1,$M$3+(ROW(A80)-1)*$M$4))</f>
        <v/>
      </c>
      <c r="J83" s="680" t="str">
        <f t="shared" si="7"/>
        <v/>
      </c>
    </row>
    <row r="84" spans="2:10" x14ac:dyDescent="0.25">
      <c r="B84" s="674">
        <v>81</v>
      </c>
      <c r="C84" s="646" t="str">
        <f t="shared" si="4"/>
        <v/>
      </c>
      <c r="D84" s="607" t="str">
        <f t="shared" si="5"/>
        <v/>
      </c>
      <c r="G84" s="677" t="str">
        <f t="shared" si="6"/>
        <v/>
      </c>
      <c r="H84" s="686" t="str">
        <f>IF(INDEX(Predictions_2!$A$2:$AWV$3,2,$M$3+(ROW(A81)-1)*$M$4)="","",INDEX(Predictions_2!$A$2:$AWV$3,2,$M$3+(ROW(A81)-1)*$M$4))</f>
        <v/>
      </c>
      <c r="I84" s="687" t="str">
        <f>IF(INDEX(Predictions_2!$A$2:$AWV$3,2,$M$3+(ROW(A81)-1)*$M$4)="","",INDEX(Predictions_2!$A$2:$AWV$3,1,$M$3+(ROW(A81)-1)*$M$4))</f>
        <v/>
      </c>
      <c r="J84" s="680" t="str">
        <f t="shared" si="7"/>
        <v/>
      </c>
    </row>
    <row r="85" spans="2:10" x14ac:dyDescent="0.25">
      <c r="B85" s="674">
        <v>82</v>
      </c>
      <c r="C85" s="646" t="str">
        <f t="shared" si="4"/>
        <v/>
      </c>
      <c r="D85" s="607" t="str">
        <f t="shared" si="5"/>
        <v/>
      </c>
      <c r="G85" s="677" t="str">
        <f t="shared" si="6"/>
        <v/>
      </c>
      <c r="H85" s="686" t="str">
        <f>IF(INDEX(Predictions_2!$A$2:$AWV$3,2,$M$3+(ROW(A82)-1)*$M$4)="","",INDEX(Predictions_2!$A$2:$AWV$3,2,$M$3+(ROW(A82)-1)*$M$4))</f>
        <v/>
      </c>
      <c r="I85" s="687" t="str">
        <f>IF(INDEX(Predictions_2!$A$2:$AWV$3,2,$M$3+(ROW(A82)-1)*$M$4)="","",INDEX(Predictions_2!$A$2:$AWV$3,1,$M$3+(ROW(A82)-1)*$M$4))</f>
        <v/>
      </c>
      <c r="J85" s="680" t="str">
        <f t="shared" si="7"/>
        <v/>
      </c>
    </row>
    <row r="86" spans="2:10" x14ac:dyDescent="0.25">
      <c r="B86" s="674">
        <v>83</v>
      </c>
      <c r="C86" s="646" t="str">
        <f t="shared" si="4"/>
        <v/>
      </c>
      <c r="D86" s="607" t="str">
        <f t="shared" si="5"/>
        <v/>
      </c>
      <c r="G86" s="677" t="str">
        <f t="shared" ref="G86:G87" si="8">IF(J86="","",RANK(J86,$J$4:$J$103,1))</f>
        <v/>
      </c>
      <c r="H86" s="686" t="str">
        <f>IF(INDEX(Predictions_2!$A$2:$AWV$3,2,$M$3+(ROW(A83)-1)*$M$4)="","",INDEX(Predictions_2!$A$2:$AWV$3,2,$M$3+(ROW(A83)-1)*$M$4))</f>
        <v/>
      </c>
      <c r="I86" s="687" t="str">
        <f>IF(INDEX(Predictions_2!$A$2:$AWV$3,2,$M$3+(ROW(A83)-1)*$M$4)="","",INDEX(Predictions_2!$A$2:$AWV$3,1,$M$3+(ROW(A83)-1)*$M$4))</f>
        <v/>
      </c>
      <c r="J86" s="680" t="str">
        <f t="shared" ref="J86:J87" si="9">IF(I86="","",RANK(I86,$I$4:$I$103,0)+ROW()*0.001)</f>
        <v/>
      </c>
    </row>
    <row r="87" spans="2:10" x14ac:dyDescent="0.25">
      <c r="B87" s="674">
        <v>84</v>
      </c>
      <c r="C87" s="646" t="str">
        <f t="shared" si="4"/>
        <v/>
      </c>
      <c r="D87" s="607" t="str">
        <f t="shared" si="5"/>
        <v/>
      </c>
      <c r="G87" s="677" t="str">
        <f t="shared" si="8"/>
        <v/>
      </c>
      <c r="H87" s="686" t="str">
        <f>IF(INDEX(Predictions_2!$A$2:$AWV$3,2,$M$3+(ROW(A84)-1)*$M$4)="","",INDEX(Predictions_2!$A$2:$AWV$3,2,$M$3+(ROW(A84)-1)*$M$4))</f>
        <v/>
      </c>
      <c r="I87" s="687" t="str">
        <f>IF(INDEX(Predictions_2!$A$2:$AWV$3,2,$M$3+(ROW(A84)-1)*$M$4)="","",INDEX(Predictions_2!$A$2:$AWV$3,1,$M$3+(ROW(A84)-1)*$M$4))</f>
        <v/>
      </c>
      <c r="J87" s="680" t="str">
        <f t="shared" si="9"/>
        <v/>
      </c>
    </row>
    <row r="88" spans="2:10" x14ac:dyDescent="0.25">
      <c r="B88" s="674">
        <v>85</v>
      </c>
      <c r="C88" s="646" t="str">
        <f t="shared" si="4"/>
        <v/>
      </c>
      <c r="D88" s="607" t="str">
        <f t="shared" si="5"/>
        <v/>
      </c>
      <c r="G88" s="677" t="str">
        <f t="shared" ref="G88:G103" si="10">IF(J88="","",RANK(J88,$J$4:$J$103,1))</f>
        <v/>
      </c>
      <c r="H88" s="686" t="str">
        <f>IF(INDEX(Predictions_2!$A$2:$AWV$3,2,$M$3+(ROW(A85)-1)*$M$4)="","",INDEX(Predictions_2!$A$2:$AWV$3,2,$M$3+(ROW(A85)-1)*$M$4))</f>
        <v/>
      </c>
      <c r="I88" s="687" t="str">
        <f>IF(INDEX(Predictions_2!$A$2:$AWV$3,2,$M$3+(ROW(A85)-1)*$M$4)="","",INDEX(Predictions_2!$A$2:$AWV$3,1,$M$3+(ROW(A85)-1)*$M$4))</f>
        <v/>
      </c>
      <c r="J88" s="680" t="str">
        <f t="shared" ref="J88:J103" si="11">IF(I88="","",RANK(I88,$I$4:$I$103,0)+ROW()*0.001)</f>
        <v/>
      </c>
    </row>
    <row r="89" spans="2:10" x14ac:dyDescent="0.25">
      <c r="B89" s="674">
        <v>86</v>
      </c>
      <c r="C89" s="646" t="str">
        <f t="shared" si="4"/>
        <v/>
      </c>
      <c r="D89" s="607" t="str">
        <f t="shared" si="5"/>
        <v/>
      </c>
      <c r="G89" s="677" t="str">
        <f t="shared" si="10"/>
        <v/>
      </c>
      <c r="H89" s="686" t="str">
        <f>IF(INDEX(Predictions_2!$A$2:$AWV$3,2,$M$3+(ROW(A86)-1)*$M$4)="","",INDEX(Predictions_2!$A$2:$AWV$3,2,$M$3+(ROW(A86)-1)*$M$4))</f>
        <v/>
      </c>
      <c r="I89" s="687" t="str">
        <f>IF(INDEX(Predictions_2!$A$2:$AWV$3,2,$M$3+(ROW(A86)-1)*$M$4)="","",INDEX(Predictions_2!$A$2:$AWV$3,1,$M$3+(ROW(A86)-1)*$M$4))</f>
        <v/>
      </c>
      <c r="J89" s="680" t="str">
        <f t="shared" si="11"/>
        <v/>
      </c>
    </row>
    <row r="90" spans="2:10" x14ac:dyDescent="0.25">
      <c r="B90" s="674">
        <v>87</v>
      </c>
      <c r="C90" s="646" t="str">
        <f t="shared" si="4"/>
        <v/>
      </c>
      <c r="D90" s="607" t="str">
        <f t="shared" si="5"/>
        <v/>
      </c>
      <c r="G90" s="677" t="str">
        <f t="shared" si="10"/>
        <v/>
      </c>
      <c r="H90" s="686" t="str">
        <f>IF(INDEX(Predictions_2!$A$2:$AWV$3,2,$M$3+(ROW(A87)-1)*$M$4)="","",INDEX(Predictions_2!$A$2:$AWV$3,2,$M$3+(ROW(A87)-1)*$M$4))</f>
        <v/>
      </c>
      <c r="I90" s="687" t="str">
        <f>IF(INDEX(Predictions_2!$A$2:$AWV$3,2,$M$3+(ROW(A87)-1)*$M$4)="","",INDEX(Predictions_2!$A$2:$AWV$3,1,$M$3+(ROW(A87)-1)*$M$4))</f>
        <v/>
      </c>
      <c r="J90" s="680" t="str">
        <f t="shared" si="11"/>
        <v/>
      </c>
    </row>
    <row r="91" spans="2:10" x14ac:dyDescent="0.25">
      <c r="B91" s="674">
        <v>88</v>
      </c>
      <c r="C91" s="646" t="str">
        <f t="shared" si="4"/>
        <v/>
      </c>
      <c r="D91" s="607" t="str">
        <f t="shared" si="5"/>
        <v/>
      </c>
      <c r="G91" s="677" t="str">
        <f t="shared" si="10"/>
        <v/>
      </c>
      <c r="H91" s="686" t="str">
        <f>IF(INDEX(Predictions_2!$A$2:$AWV$3,2,$M$3+(ROW(A88)-1)*$M$4)="","",INDEX(Predictions_2!$A$2:$AWV$3,2,$M$3+(ROW(A88)-1)*$M$4))</f>
        <v/>
      </c>
      <c r="I91" s="687" t="str">
        <f>IF(INDEX(Predictions_2!$A$2:$AWV$3,2,$M$3+(ROW(A88)-1)*$M$4)="","",INDEX(Predictions_2!$A$2:$AWV$3,1,$M$3+(ROW(A88)-1)*$M$4))</f>
        <v/>
      </c>
      <c r="J91" s="680" t="str">
        <f t="shared" si="11"/>
        <v/>
      </c>
    </row>
    <row r="92" spans="2:10" x14ac:dyDescent="0.25">
      <c r="B92" s="674">
        <v>89</v>
      </c>
      <c r="C92" s="646" t="str">
        <f t="shared" si="4"/>
        <v/>
      </c>
      <c r="D92" s="607" t="str">
        <f t="shared" si="5"/>
        <v/>
      </c>
      <c r="G92" s="677" t="str">
        <f t="shared" si="10"/>
        <v/>
      </c>
      <c r="H92" s="686" t="str">
        <f>IF(INDEX(Predictions_2!$A$2:$AWV$3,2,$M$3+(ROW(A89)-1)*$M$4)="","",INDEX(Predictions_2!$A$2:$AWV$3,2,$M$3+(ROW(A89)-1)*$M$4))</f>
        <v/>
      </c>
      <c r="I92" s="687" t="str">
        <f>IF(INDEX(Predictions_2!$A$2:$AWV$3,2,$M$3+(ROW(A89)-1)*$M$4)="","",INDEX(Predictions_2!$A$2:$AWV$3,1,$M$3+(ROW(A89)-1)*$M$4))</f>
        <v/>
      </c>
      <c r="J92" s="680" t="str">
        <f t="shared" si="11"/>
        <v/>
      </c>
    </row>
    <row r="93" spans="2:10" x14ac:dyDescent="0.25">
      <c r="B93" s="674">
        <v>90</v>
      </c>
      <c r="C93" s="646" t="str">
        <f t="shared" si="4"/>
        <v/>
      </c>
      <c r="D93" s="607" t="str">
        <f t="shared" si="5"/>
        <v/>
      </c>
      <c r="G93" s="677" t="str">
        <f t="shared" si="10"/>
        <v/>
      </c>
      <c r="H93" s="686" t="str">
        <f>IF(INDEX(Predictions_2!$A$2:$AWV$3,2,$M$3+(ROW(A90)-1)*$M$4)="","",INDEX(Predictions_2!$A$2:$AWV$3,2,$M$3+(ROW(A90)-1)*$M$4))</f>
        <v/>
      </c>
      <c r="I93" s="687" t="str">
        <f>IF(INDEX(Predictions_2!$A$2:$AWV$3,2,$M$3+(ROW(A90)-1)*$M$4)="","",INDEX(Predictions_2!$A$2:$AWV$3,1,$M$3+(ROW(A90)-1)*$M$4))</f>
        <v/>
      </c>
      <c r="J93" s="680" t="str">
        <f t="shared" si="11"/>
        <v/>
      </c>
    </row>
    <row r="94" spans="2:10" x14ac:dyDescent="0.25">
      <c r="B94" s="674">
        <v>91</v>
      </c>
      <c r="C94" s="646" t="str">
        <f t="shared" si="4"/>
        <v/>
      </c>
      <c r="D94" s="607" t="str">
        <f t="shared" si="5"/>
        <v/>
      </c>
      <c r="G94" s="677" t="str">
        <f t="shared" si="10"/>
        <v/>
      </c>
      <c r="H94" s="686" t="str">
        <f>IF(INDEX(Predictions_2!$A$2:$AWV$3,2,$M$3+(ROW(A91)-1)*$M$4)="","",INDEX(Predictions_2!$A$2:$AWV$3,2,$M$3+(ROW(A91)-1)*$M$4))</f>
        <v/>
      </c>
      <c r="I94" s="687" t="str">
        <f>IF(INDEX(Predictions_2!$A$2:$AWV$3,2,$M$3+(ROW(A91)-1)*$M$4)="","",INDEX(Predictions_2!$A$2:$AWV$3,1,$M$3+(ROW(A91)-1)*$M$4))</f>
        <v/>
      </c>
      <c r="J94" s="680" t="str">
        <f t="shared" si="11"/>
        <v/>
      </c>
    </row>
    <row r="95" spans="2:10" x14ac:dyDescent="0.25">
      <c r="B95" s="674">
        <v>92</v>
      </c>
      <c r="C95" s="646" t="str">
        <f t="shared" si="4"/>
        <v/>
      </c>
      <c r="D95" s="607" t="str">
        <f t="shared" si="5"/>
        <v/>
      </c>
      <c r="G95" s="677" t="str">
        <f t="shared" si="10"/>
        <v/>
      </c>
      <c r="H95" s="686" t="str">
        <f>IF(INDEX(Predictions_2!$A$2:$AWV$3,2,$M$3+(ROW(A92)-1)*$M$4)="","",INDEX(Predictions_2!$A$2:$AWV$3,2,$M$3+(ROW(A92)-1)*$M$4))</f>
        <v/>
      </c>
      <c r="I95" s="687" t="str">
        <f>IF(INDEX(Predictions_2!$A$2:$AWV$3,2,$M$3+(ROW(A92)-1)*$M$4)="","",INDEX(Predictions_2!$A$2:$AWV$3,1,$M$3+(ROW(A92)-1)*$M$4))</f>
        <v/>
      </c>
      <c r="J95" s="680" t="str">
        <f t="shared" si="11"/>
        <v/>
      </c>
    </row>
    <row r="96" spans="2:10" x14ac:dyDescent="0.25">
      <c r="B96" s="674">
        <v>93</v>
      </c>
      <c r="C96" s="646" t="str">
        <f t="shared" si="4"/>
        <v/>
      </c>
      <c r="D96" s="607" t="str">
        <f t="shared" si="5"/>
        <v/>
      </c>
      <c r="G96" s="677" t="str">
        <f t="shared" si="10"/>
        <v/>
      </c>
      <c r="H96" s="686" t="str">
        <f>IF(INDEX(Predictions_2!$A$2:$AWV$3,2,$M$3+(ROW(A93)-1)*$M$4)="","",INDEX(Predictions_2!$A$2:$AWV$3,2,$M$3+(ROW(A93)-1)*$M$4))</f>
        <v/>
      </c>
      <c r="I96" s="687" t="str">
        <f>IF(INDEX(Predictions_2!$A$2:$AWV$3,2,$M$3+(ROW(A93)-1)*$M$4)="","",INDEX(Predictions_2!$A$2:$AWV$3,1,$M$3+(ROW(A93)-1)*$M$4))</f>
        <v/>
      </c>
      <c r="J96" s="680" t="str">
        <f t="shared" si="11"/>
        <v/>
      </c>
    </row>
    <row r="97" spans="2:10" x14ac:dyDescent="0.25">
      <c r="B97" s="674">
        <v>94</v>
      </c>
      <c r="C97" s="646" t="str">
        <f t="shared" si="4"/>
        <v/>
      </c>
      <c r="D97" s="607" t="str">
        <f t="shared" si="5"/>
        <v/>
      </c>
      <c r="G97" s="677" t="str">
        <f t="shared" si="10"/>
        <v/>
      </c>
      <c r="H97" s="686" t="str">
        <f>IF(INDEX(Predictions_2!$A$2:$AWV$3,2,$M$3+(ROW(A94)-1)*$M$4)="","",INDEX(Predictions_2!$A$2:$AWV$3,2,$M$3+(ROW(A94)-1)*$M$4))</f>
        <v/>
      </c>
      <c r="I97" s="687" t="str">
        <f>IF(INDEX(Predictions_2!$A$2:$AWV$3,2,$M$3+(ROW(A94)-1)*$M$4)="","",INDEX(Predictions_2!$A$2:$AWV$3,1,$M$3+(ROW(A94)-1)*$M$4))</f>
        <v/>
      </c>
      <c r="J97" s="680" t="str">
        <f t="shared" si="11"/>
        <v/>
      </c>
    </row>
    <row r="98" spans="2:10" x14ac:dyDescent="0.25">
      <c r="B98" s="674">
        <v>95</v>
      </c>
      <c r="C98" s="646" t="str">
        <f t="shared" si="4"/>
        <v/>
      </c>
      <c r="D98" s="607" t="str">
        <f t="shared" si="5"/>
        <v/>
      </c>
      <c r="G98" s="677" t="str">
        <f t="shared" si="10"/>
        <v/>
      </c>
      <c r="H98" s="686" t="str">
        <f>IF(INDEX(Predictions_2!$A$2:$AWV$3,2,$M$3+(ROW(A95)-1)*$M$4)="","",INDEX(Predictions_2!$A$2:$AWV$3,2,$M$3+(ROW(A95)-1)*$M$4))</f>
        <v/>
      </c>
      <c r="I98" s="687" t="str">
        <f>IF(INDEX(Predictions_2!$A$2:$AWV$3,2,$M$3+(ROW(A95)-1)*$M$4)="","",INDEX(Predictions_2!$A$2:$AWV$3,1,$M$3+(ROW(A95)-1)*$M$4))</f>
        <v/>
      </c>
      <c r="J98" s="680" t="str">
        <f t="shared" si="11"/>
        <v/>
      </c>
    </row>
    <row r="99" spans="2:10" x14ac:dyDescent="0.25">
      <c r="B99" s="674">
        <v>96</v>
      </c>
      <c r="C99" s="646" t="str">
        <f t="shared" si="4"/>
        <v/>
      </c>
      <c r="D99" s="607" t="str">
        <f t="shared" si="5"/>
        <v/>
      </c>
      <c r="G99" s="677" t="str">
        <f t="shared" si="10"/>
        <v/>
      </c>
      <c r="H99" s="686" t="str">
        <f>IF(INDEX(Predictions_2!$A$2:$AWV$3,2,$M$3+(ROW(A96)-1)*$M$4)="","",INDEX(Predictions_2!$A$2:$AWV$3,2,$M$3+(ROW(A96)-1)*$M$4))</f>
        <v/>
      </c>
      <c r="I99" s="687" t="str">
        <f>IF(INDEX(Predictions_2!$A$2:$AWV$3,2,$M$3+(ROW(A96)-1)*$M$4)="","",INDEX(Predictions_2!$A$2:$AWV$3,1,$M$3+(ROW(A96)-1)*$M$4))</f>
        <v/>
      </c>
      <c r="J99" s="680" t="str">
        <f t="shared" si="11"/>
        <v/>
      </c>
    </row>
    <row r="100" spans="2:10" x14ac:dyDescent="0.25">
      <c r="B100" s="674">
        <v>97</v>
      </c>
      <c r="C100" s="646" t="str">
        <f t="shared" si="4"/>
        <v/>
      </c>
      <c r="D100" s="607" t="str">
        <f t="shared" si="5"/>
        <v/>
      </c>
      <c r="G100" s="677" t="str">
        <f t="shared" si="10"/>
        <v/>
      </c>
      <c r="H100" s="686" t="str">
        <f>IF(INDEX(Predictions_2!$A$2:$AWV$3,2,$M$3+(ROW(A97)-1)*$M$4)="","",INDEX(Predictions_2!$A$2:$AWV$3,2,$M$3+(ROW(A97)-1)*$M$4))</f>
        <v/>
      </c>
      <c r="I100" s="687" t="str">
        <f>IF(INDEX(Predictions_2!$A$2:$AWV$3,2,$M$3+(ROW(A97)-1)*$M$4)="","",INDEX(Predictions_2!$A$2:$AWV$3,1,$M$3+(ROW(A97)-1)*$M$4))</f>
        <v/>
      </c>
      <c r="J100" s="680" t="str">
        <f t="shared" si="11"/>
        <v/>
      </c>
    </row>
    <row r="101" spans="2:10" x14ac:dyDescent="0.25">
      <c r="B101" s="674">
        <v>98</v>
      </c>
      <c r="C101" s="646" t="str">
        <f t="shared" si="4"/>
        <v/>
      </c>
      <c r="D101" s="607" t="str">
        <f t="shared" si="5"/>
        <v/>
      </c>
      <c r="G101" s="677" t="str">
        <f t="shared" si="10"/>
        <v/>
      </c>
      <c r="H101" s="686" t="str">
        <f>IF(INDEX(Predictions_2!$A$2:$AWV$3,2,$M$3+(ROW(A98)-1)*$M$4)="","",INDEX(Predictions_2!$A$2:$AWV$3,2,$M$3+(ROW(A98)-1)*$M$4))</f>
        <v/>
      </c>
      <c r="I101" s="687" t="str">
        <f>IF(INDEX(Predictions_2!$A$2:$AWV$3,2,$M$3+(ROW(A98)-1)*$M$4)="","",INDEX(Predictions_2!$A$2:$AWV$3,1,$M$3+(ROW(A98)-1)*$M$4))</f>
        <v/>
      </c>
      <c r="J101" s="680" t="str">
        <f t="shared" si="11"/>
        <v/>
      </c>
    </row>
    <row r="102" spans="2:10" x14ac:dyDescent="0.25">
      <c r="B102" s="674">
        <v>99</v>
      </c>
      <c r="C102" s="646" t="str">
        <f t="shared" si="4"/>
        <v/>
      </c>
      <c r="D102" s="607" t="str">
        <f t="shared" si="5"/>
        <v/>
      </c>
      <c r="G102" s="677" t="str">
        <f t="shared" si="10"/>
        <v/>
      </c>
      <c r="H102" s="686" t="str">
        <f>IF(INDEX(Predictions_2!$A$2:$AWV$3,2,$M$3+(ROW(A99)-1)*$M$4)="","",INDEX(Predictions_2!$A$2:$AWV$3,2,$M$3+(ROW(A99)-1)*$M$4))</f>
        <v/>
      </c>
      <c r="I102" s="687" t="str">
        <f>IF(INDEX(Predictions_2!$A$2:$AWV$3,2,$M$3+(ROW(A99)-1)*$M$4)="","",INDEX(Predictions_2!$A$2:$AWV$3,1,$M$3+(ROW(A99)-1)*$M$4))</f>
        <v/>
      </c>
      <c r="J102" s="680" t="str">
        <f t="shared" si="11"/>
        <v/>
      </c>
    </row>
    <row r="103" spans="2:10" ht="15.75" thickBot="1" x14ac:dyDescent="0.3">
      <c r="B103" s="675">
        <v>100</v>
      </c>
      <c r="C103" s="648" t="str">
        <f t="shared" si="4"/>
        <v/>
      </c>
      <c r="D103" s="665" t="str">
        <f t="shared" si="5"/>
        <v/>
      </c>
      <c r="G103" s="678" t="str">
        <f t="shared" si="10"/>
        <v/>
      </c>
      <c r="H103" s="688" t="str">
        <f>IF(INDEX(Predictions_2!$A$2:$AWV$3,2,$M$3+(ROW(A100)-1)*$M$4)="","",INDEX(Predictions_2!$A$2:$AWV$3,2,$M$3+(ROW(A100)-1)*$M$4))</f>
        <v/>
      </c>
      <c r="I103" s="689" t="str">
        <f>IF(INDEX(Predictions_2!$A$2:$AWV$3,2,$M$3+(ROW(A100)-1)*$M$4)="","",INDEX(Predictions_2!$A$2:$AWV$3,1,$M$3+(ROW(A100)-1)*$M$4))</f>
        <v/>
      </c>
      <c r="J103" s="681" t="str">
        <f t="shared" si="11"/>
        <v/>
      </c>
    </row>
    <row r="104" spans="2:10" ht="15.75" thickTop="1" x14ac:dyDescent="0.25"/>
    <row r="105" spans="2:10" x14ac:dyDescent="0.25"/>
    <row r="106" spans="2:10" x14ac:dyDescent="0.25"/>
  </sheetData>
  <sheetProtection sheet="1" selectLockedCells="1"/>
  <mergeCells count="1">
    <mergeCell ref="B1:D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65368-106C-4167-A3F4-4CF4042A49FD}">
  <dimension ref="A1:P30"/>
  <sheetViews>
    <sheetView showGridLines="0" showRowColHeaders="0" workbookViewId="0">
      <selection activeCell="M4" sqref="M4"/>
    </sheetView>
  </sheetViews>
  <sheetFormatPr baseColWidth="10" defaultColWidth="0" defaultRowHeight="15" customHeight="1" zeroHeight="1" x14ac:dyDescent="0.25"/>
  <cols>
    <col min="1" max="12" width="11.42578125" customWidth="1"/>
    <col min="13" max="13" width="5.28515625" customWidth="1"/>
    <col min="14" max="14" width="4" customWidth="1"/>
    <col min="15" max="15" width="6.85546875" customWidth="1"/>
    <col min="16" max="16" width="11.42578125" customWidth="1"/>
    <col min="17" max="16384" width="11.42578125" hidden="1"/>
  </cols>
  <sheetData>
    <row r="1" spans="2:15" ht="28.5" x14ac:dyDescent="0.45">
      <c r="B1" s="818" t="str">
        <f>Sprache!$E$193</f>
        <v>Einstellungen</v>
      </c>
      <c r="C1" s="818"/>
      <c r="D1" s="818"/>
      <c r="E1" s="818"/>
      <c r="F1" s="818"/>
    </row>
    <row r="2" spans="2:15" x14ac:dyDescent="0.25"/>
    <row r="3" spans="2:15" ht="16.5" thickBot="1" x14ac:dyDescent="0.3">
      <c r="B3" s="819" t="str">
        <f>Sprache!$E$192</f>
        <v>Faktoren</v>
      </c>
      <c r="C3" s="819"/>
      <c r="D3" s="819"/>
      <c r="E3" s="819"/>
      <c r="F3" s="819"/>
      <c r="H3" s="819" t="str">
        <f>Sprache!$E$193</f>
        <v>Einstellungen</v>
      </c>
      <c r="I3" s="819"/>
      <c r="J3" s="819"/>
      <c r="K3" s="819"/>
      <c r="L3" s="819"/>
      <c r="M3" s="819"/>
      <c r="N3" s="819"/>
      <c r="O3" s="819"/>
    </row>
    <row r="4" spans="2:15" ht="24" thickTop="1" x14ac:dyDescent="0.25">
      <c r="B4" s="820" t="str">
        <f>Sprache!$E$195</f>
        <v>Gewonnen/Unentschieden/Verloren:</v>
      </c>
      <c r="C4" s="821"/>
      <c r="D4" s="821"/>
      <c r="E4" s="821"/>
      <c r="F4" s="582">
        <v>5</v>
      </c>
      <c r="H4" s="822" t="str">
        <f>Sprache!$E$206</f>
        <v>Punkte für die Tordifferenz bei Unentschieden:</v>
      </c>
      <c r="I4" s="823"/>
      <c r="J4" s="823"/>
      <c r="K4" s="823"/>
      <c r="L4" s="824"/>
      <c r="M4" s="583" t="s">
        <v>1118</v>
      </c>
      <c r="N4" s="584"/>
      <c r="O4" s="585" t="str">
        <f>IF(M4="●",Sprache!E207,Sprache!E208)</f>
        <v>ja</v>
      </c>
    </row>
    <row r="5" spans="2:15" ht="18" customHeight="1" x14ac:dyDescent="0.25">
      <c r="B5" s="808" t="str">
        <f>Sprache!$E$196</f>
        <v>Tordifferenz:</v>
      </c>
      <c r="C5" s="809"/>
      <c r="D5" s="809"/>
      <c r="E5" s="809"/>
      <c r="F5" s="586">
        <v>5</v>
      </c>
      <c r="H5" s="815"/>
      <c r="I5" s="816"/>
      <c r="J5" s="816"/>
      <c r="K5" s="816"/>
      <c r="L5" s="816"/>
      <c r="M5" s="816"/>
      <c r="N5" s="816"/>
      <c r="O5" s="817"/>
    </row>
    <row r="6" spans="2:15" ht="18" customHeight="1" x14ac:dyDescent="0.25">
      <c r="B6" s="808" t="str">
        <f>Sprache!$E$198</f>
        <v>Tore exakt:</v>
      </c>
      <c r="C6" s="809"/>
      <c r="D6" s="809"/>
      <c r="E6" s="809"/>
      <c r="F6" s="586">
        <v>10</v>
      </c>
      <c r="H6" s="810" t="str">
        <f>Sprache!$E$209</f>
        <v>Mindestanzahl für 'Viele Tore' bei Unentschieden:</v>
      </c>
      <c r="I6" s="811"/>
      <c r="J6" s="811"/>
      <c r="K6" s="811"/>
      <c r="L6" s="812"/>
      <c r="M6" s="587">
        <v>4</v>
      </c>
      <c r="N6" s="588"/>
      <c r="O6" s="589"/>
    </row>
    <row r="7" spans="2:15" ht="18" customHeight="1" x14ac:dyDescent="0.25">
      <c r="B7" s="808" t="str">
        <f>Sprache!$E$197</f>
        <v>Viele Tore - gute Annäherung</v>
      </c>
      <c r="C7" s="809"/>
      <c r="D7" s="809"/>
      <c r="E7" s="809"/>
      <c r="F7" s="586">
        <v>3</v>
      </c>
      <c r="H7" s="810" t="str">
        <f>Sprache!$E$210</f>
        <v>Mindestanzahl für eine große Tordifferenz:</v>
      </c>
      <c r="I7" s="811"/>
      <c r="J7" s="811"/>
      <c r="K7" s="811"/>
      <c r="L7" s="812"/>
      <c r="M7" s="587">
        <v>4</v>
      </c>
      <c r="N7" s="590"/>
      <c r="O7" s="589"/>
    </row>
    <row r="8" spans="2:15" ht="18" customHeight="1" x14ac:dyDescent="0.25">
      <c r="B8" s="813" t="str">
        <f>Sprache!$E$199</f>
        <v>korrektes Team (KO-Phase):</v>
      </c>
      <c r="C8" s="814"/>
      <c r="D8" s="814"/>
      <c r="E8" s="814"/>
      <c r="F8" s="591">
        <v>10</v>
      </c>
      <c r="H8" s="810" t="str">
        <f>Sprache!$E$213</f>
        <v>Mindestanzahl für eine große Summe an Toren:</v>
      </c>
      <c r="I8" s="811"/>
      <c r="J8" s="811"/>
      <c r="K8" s="811"/>
      <c r="L8" s="812"/>
      <c r="M8" s="587">
        <v>8</v>
      </c>
      <c r="N8" s="592"/>
      <c r="O8" s="589"/>
    </row>
    <row r="9" spans="2:15" ht="18" customHeight="1" thickBot="1" x14ac:dyDescent="0.3">
      <c r="B9" s="794" t="str">
        <f>Sprache!$E$205</f>
        <v>Gewinner im Finale:</v>
      </c>
      <c r="C9" s="795"/>
      <c r="D9" s="795"/>
      <c r="E9" s="795"/>
      <c r="F9" s="593">
        <v>10</v>
      </c>
      <c r="H9" s="796"/>
      <c r="I9" s="797"/>
      <c r="J9" s="797"/>
      <c r="K9" s="797"/>
      <c r="L9" s="797"/>
      <c r="M9" s="594"/>
      <c r="N9" s="594"/>
      <c r="O9" s="595"/>
    </row>
    <row r="10" spans="2:15" ht="15.75" thickTop="1" x14ac:dyDescent="0.25"/>
    <row r="11" spans="2:15" x14ac:dyDescent="0.25"/>
    <row r="12" spans="2:15" ht="16.5" thickBot="1" x14ac:dyDescent="0.3">
      <c r="H12" s="798" t="str">
        <f>Sprache!$E$191</f>
        <v>Hinweis</v>
      </c>
      <c r="I12" s="798"/>
      <c r="J12" s="798"/>
      <c r="K12" s="798"/>
      <c r="L12" s="798"/>
      <c r="M12" s="798"/>
      <c r="N12" s="798"/>
      <c r="O12" s="798"/>
    </row>
    <row r="13" spans="2:15" ht="21.75" customHeight="1" thickTop="1" x14ac:dyDescent="0.25">
      <c r="H13" s="799" t="s">
        <v>24</v>
      </c>
      <c r="I13" s="800"/>
      <c r="J13" s="800"/>
      <c r="K13" s="800"/>
      <c r="L13" s="800"/>
      <c r="M13" s="800"/>
      <c r="N13" s="800"/>
      <c r="O13" s="801"/>
    </row>
    <row r="14" spans="2:15" ht="15" customHeight="1" x14ac:dyDescent="0.25">
      <c r="H14" s="788" t="str">
        <f>Sprache!$E$212</f>
        <v>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v>
      </c>
      <c r="I14" s="789"/>
      <c r="J14" s="789"/>
      <c r="K14" s="789"/>
      <c r="L14" s="789"/>
      <c r="M14" s="789"/>
      <c r="N14" s="789"/>
      <c r="O14" s="790"/>
    </row>
    <row r="15" spans="2:15" ht="15" customHeight="1" x14ac:dyDescent="0.25">
      <c r="H15" s="788"/>
      <c r="I15" s="789"/>
      <c r="J15" s="789"/>
      <c r="K15" s="789"/>
      <c r="L15" s="789"/>
      <c r="M15" s="789"/>
      <c r="N15" s="789"/>
      <c r="O15" s="790"/>
    </row>
    <row r="16" spans="2:15" ht="15" customHeight="1" x14ac:dyDescent="0.25">
      <c r="H16" s="788"/>
      <c r="I16" s="789"/>
      <c r="J16" s="789"/>
      <c r="K16" s="789"/>
      <c r="L16" s="789"/>
      <c r="M16" s="789"/>
      <c r="N16" s="789"/>
      <c r="O16" s="790"/>
    </row>
    <row r="17" spans="8:15" ht="15" customHeight="1" x14ac:dyDescent="0.25">
      <c r="H17" s="788"/>
      <c r="I17" s="789"/>
      <c r="J17" s="789"/>
      <c r="K17" s="789"/>
      <c r="L17" s="789"/>
      <c r="M17" s="789"/>
      <c r="N17" s="789"/>
      <c r="O17" s="790"/>
    </row>
    <row r="18" spans="8:15" ht="15" customHeight="1" x14ac:dyDescent="0.25">
      <c r="H18" s="802"/>
      <c r="I18" s="803"/>
      <c r="J18" s="803"/>
      <c r="K18" s="803"/>
      <c r="L18" s="803"/>
      <c r="M18" s="803"/>
      <c r="N18" s="803"/>
      <c r="O18" s="804"/>
    </row>
    <row r="19" spans="8:15" ht="30" customHeight="1" x14ac:dyDescent="0.25">
      <c r="H19" s="805" t="s">
        <v>25</v>
      </c>
      <c r="I19" s="806"/>
      <c r="J19" s="806"/>
      <c r="K19" s="806"/>
      <c r="L19" s="806"/>
      <c r="M19" s="806"/>
      <c r="N19" s="806"/>
      <c r="O19" s="807"/>
    </row>
    <row r="20" spans="8:15" ht="15" customHeight="1" x14ac:dyDescent="0.25">
      <c r="H20" s="788" t="str">
        <f>Sprache!$E$211</f>
        <v>Sind viele Tore gefallen, kann man auch Punkte für eine gute Annäherung an das Ergebnis vergeben. Es gibt 3 Fälle:
a) Abweichung von maximal 1 Tor bei einem Unentschieden
b) Abweichung von maximal 1 Tor bei der Tordifferenz
c) Abweichung von maximal 1 Tor bei einer der beiden Mannschaften.
Wer das nicht möchte, kann beim entsprechenden Faktor eine Null eintragen.
Man kann auch einzelne Optionen deaktivieren, indem man eine Mindestanzahl von 99 einträgt.</v>
      </c>
      <c r="I20" s="789"/>
      <c r="J20" s="789"/>
      <c r="K20" s="789"/>
      <c r="L20" s="789"/>
      <c r="M20" s="789"/>
      <c r="N20" s="789"/>
      <c r="O20" s="790"/>
    </row>
    <row r="21" spans="8:15" x14ac:dyDescent="0.25">
      <c r="H21" s="788"/>
      <c r="I21" s="789"/>
      <c r="J21" s="789"/>
      <c r="K21" s="789"/>
      <c r="L21" s="789"/>
      <c r="M21" s="789"/>
      <c r="N21" s="789"/>
      <c r="O21" s="790"/>
    </row>
    <row r="22" spans="8:15" x14ac:dyDescent="0.25">
      <c r="H22" s="788"/>
      <c r="I22" s="789"/>
      <c r="J22" s="789"/>
      <c r="K22" s="789"/>
      <c r="L22" s="789"/>
      <c r="M22" s="789"/>
      <c r="N22" s="789"/>
      <c r="O22" s="790"/>
    </row>
    <row r="23" spans="8:15" x14ac:dyDescent="0.25">
      <c r="H23" s="788"/>
      <c r="I23" s="789"/>
      <c r="J23" s="789"/>
      <c r="K23" s="789"/>
      <c r="L23" s="789"/>
      <c r="M23" s="789"/>
      <c r="N23" s="789"/>
      <c r="O23" s="790"/>
    </row>
    <row r="24" spans="8:15" x14ac:dyDescent="0.25">
      <c r="H24" s="788"/>
      <c r="I24" s="789"/>
      <c r="J24" s="789"/>
      <c r="K24" s="789"/>
      <c r="L24" s="789"/>
      <c r="M24" s="789"/>
      <c r="N24" s="789"/>
      <c r="O24" s="790"/>
    </row>
    <row r="25" spans="8:15" x14ac:dyDescent="0.25">
      <c r="H25" s="788"/>
      <c r="I25" s="789"/>
      <c r="J25" s="789"/>
      <c r="K25" s="789"/>
      <c r="L25" s="789"/>
      <c r="M25" s="789"/>
      <c r="N25" s="789"/>
      <c r="O25" s="790"/>
    </row>
    <row r="26" spans="8:15" x14ac:dyDescent="0.25">
      <c r="H26" s="788"/>
      <c r="I26" s="789"/>
      <c r="J26" s="789"/>
      <c r="K26" s="789"/>
      <c r="L26" s="789"/>
      <c r="M26" s="789"/>
      <c r="N26" s="789"/>
      <c r="O26" s="790"/>
    </row>
    <row r="27" spans="8:15" x14ac:dyDescent="0.25">
      <c r="H27" s="788"/>
      <c r="I27" s="789"/>
      <c r="J27" s="789"/>
      <c r="K27" s="789"/>
      <c r="L27" s="789"/>
      <c r="M27" s="789"/>
      <c r="N27" s="789"/>
      <c r="O27" s="790"/>
    </row>
    <row r="28" spans="8:15" ht="15.75" thickBot="1" x14ac:dyDescent="0.3">
      <c r="H28" s="791"/>
      <c r="I28" s="792"/>
      <c r="J28" s="792"/>
      <c r="K28" s="792"/>
      <c r="L28" s="792"/>
      <c r="M28" s="792"/>
      <c r="N28" s="792"/>
      <c r="O28" s="793"/>
    </row>
    <row r="29" spans="8:15" ht="15.75" thickTop="1" x14ac:dyDescent="0.25"/>
    <row r="30" spans="8:15" x14ac:dyDescent="0.25"/>
  </sheetData>
  <sheetProtection sheet="1" selectLockedCells="1"/>
  <mergeCells count="20">
    <mergeCell ref="B5:E5"/>
    <mergeCell ref="H5:O5"/>
    <mergeCell ref="B1:F1"/>
    <mergeCell ref="B3:F3"/>
    <mergeCell ref="H3:O3"/>
    <mergeCell ref="B4:E4"/>
    <mergeCell ref="H4:L4"/>
    <mergeCell ref="B6:E6"/>
    <mergeCell ref="H6:L6"/>
    <mergeCell ref="B7:E7"/>
    <mergeCell ref="H7:L7"/>
    <mergeCell ref="B8:E8"/>
    <mergeCell ref="H8:L8"/>
    <mergeCell ref="H20:O28"/>
    <mergeCell ref="B9:E9"/>
    <mergeCell ref="H9:L9"/>
    <mergeCell ref="H12:O12"/>
    <mergeCell ref="H13:O13"/>
    <mergeCell ref="H14:O18"/>
    <mergeCell ref="H19:O19"/>
  </mergeCells>
  <dataValidations count="2">
    <dataValidation type="whole" allowBlank="1" showErrorMessage="1" errorTitle="Error" error="Only numbers from 2 to 99!" sqref="M6:M8" xr:uid="{EA4C84B1-3805-4B4F-A68B-56F169DBC55B}">
      <formula1>2</formula1>
      <formula2>99</formula2>
    </dataValidation>
    <dataValidation type="list" allowBlank="1" showInputMessage="1" showErrorMessage="1" sqref="M4" xr:uid="{50041460-7580-438C-8A01-953032A9E79A}">
      <formula1>"●,◌"</formula1>
    </dataValidation>
  </dataValidations>
  <pageMargins left="0.7" right="0.7" top="0.78740157499999996" bottom="0.78740157499999996"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61E18-B273-4FE2-B324-CC70CED7D9BB}">
  <sheetPr codeName="Tabelle3"/>
  <dimension ref="A1:G27"/>
  <sheetViews>
    <sheetView showGridLines="0" showRowColHeaders="0" workbookViewId="0">
      <selection activeCell="F6" sqref="F6"/>
    </sheetView>
  </sheetViews>
  <sheetFormatPr baseColWidth="10" defaultColWidth="0" defaultRowHeight="15" zeroHeight="1" x14ac:dyDescent="0.25"/>
  <cols>
    <col min="1" max="1" width="11.42578125" customWidth="1"/>
    <col min="2" max="2" width="16.7109375" customWidth="1"/>
    <col min="3" max="3" width="13" customWidth="1"/>
    <col min="4" max="4" width="11.42578125" customWidth="1"/>
    <col min="5" max="5" width="16.7109375" customWidth="1"/>
    <col min="6" max="7" width="11.42578125" customWidth="1"/>
    <col min="8" max="16384" width="11.42578125" hidden="1"/>
  </cols>
  <sheetData>
    <row r="1" spans="1:6" x14ac:dyDescent="0.25"/>
    <row r="2" spans="1:6" ht="38.25" customHeight="1" x14ac:dyDescent="0.25">
      <c r="B2" s="825" t="str">
        <f>Sprache!$E$86</f>
        <v>Fair-Play</v>
      </c>
      <c r="C2" s="826"/>
      <c r="D2" s="826"/>
      <c r="E2" s="826"/>
      <c r="F2" s="826"/>
    </row>
    <row r="3" spans="1:6" ht="75.75" customHeight="1" x14ac:dyDescent="0.25">
      <c r="B3" s="827" t="str">
        <f>Sprache!$E$134</f>
        <v>Entscheidet bei zwei Mannschaften die Fair-Play-Wertung über die bessere Platzierung in der Gruppe, so wird hier für die bessere Mannschaft eine "1" eingetragen.</v>
      </c>
      <c r="C3" s="827"/>
      <c r="D3" s="827"/>
      <c r="E3" s="827"/>
      <c r="F3" s="827"/>
    </row>
    <row r="4" spans="1:6" ht="18" customHeight="1" x14ac:dyDescent="0.25">
      <c r="B4" s="97"/>
      <c r="C4" s="97"/>
      <c r="D4" s="97"/>
      <c r="E4" s="97"/>
      <c r="F4" s="97"/>
    </row>
    <row r="5" spans="1:6" ht="19.5" thickBot="1" x14ac:dyDescent="0.35">
      <c r="A5" s="252" t="s">
        <v>22</v>
      </c>
      <c r="B5" s="323" t="str">
        <f>Sprache!$E$93&amp;" "&amp;A5</f>
        <v>Gruppe A</v>
      </c>
      <c r="C5" s="324" t="str">
        <f>Sprache!$E$116</f>
        <v>Bonus</v>
      </c>
      <c r="D5" s="252" t="s">
        <v>23</v>
      </c>
      <c r="E5" s="323" t="str">
        <f>Sprache!$E$93&amp;" "&amp;D5</f>
        <v>Gruppe D</v>
      </c>
      <c r="F5" s="324" t="str">
        <f>Sprache!$E$116</f>
        <v>Bonus</v>
      </c>
    </row>
    <row r="6" spans="1:6" x14ac:dyDescent="0.25">
      <c r="B6" s="29" t="str">
        <f>VLOOKUP(A5&amp;"1",Groups!$B$7:$D$25,3,0)</f>
        <v>Schweiz</v>
      </c>
      <c r="C6" s="98">
        <v>0</v>
      </c>
      <c r="E6" s="29" t="str">
        <f>VLOOKUP(D5&amp;"1",Groups!$B$7:$D$25,3,0)</f>
        <v>Frankreich</v>
      </c>
      <c r="F6" s="98">
        <v>0</v>
      </c>
    </row>
    <row r="7" spans="1:6" x14ac:dyDescent="0.25">
      <c r="B7" s="29" t="str">
        <f>VLOOKUP(A5&amp;"2",Groups!$B$7:$D$25,3,0)</f>
        <v>Norwegen</v>
      </c>
      <c r="C7" s="99">
        <v>0</v>
      </c>
      <c r="E7" s="29" t="str">
        <f>VLOOKUP(D5&amp;"2",Groups!$B$7:$D$25,3,0)</f>
        <v>England</v>
      </c>
      <c r="F7" s="99">
        <v>0</v>
      </c>
    </row>
    <row r="8" spans="1:6" x14ac:dyDescent="0.25">
      <c r="B8" s="29" t="str">
        <f>VLOOKUP(A5&amp;"3",Groups!$B$7:$D$25,3,0)</f>
        <v>Island</v>
      </c>
      <c r="C8" s="99">
        <v>0</v>
      </c>
      <c r="E8" s="29" t="str">
        <f>VLOOKUP(D5&amp;"3",Groups!$B$7:$D$25,3,0)</f>
        <v>Wales</v>
      </c>
      <c r="F8" s="99">
        <v>0</v>
      </c>
    </row>
    <row r="9" spans="1:6" x14ac:dyDescent="0.25">
      <c r="B9" s="29" t="str">
        <f>VLOOKUP(A5&amp;"4",Groups!$B$7:$D$25,3,0)</f>
        <v>Finnland</v>
      </c>
      <c r="C9" s="99">
        <v>0</v>
      </c>
      <c r="E9" s="29" t="str">
        <f>VLOOKUP(D5&amp;"4",Groups!$B$7:$D$25,3,0)</f>
        <v>Niederlande</v>
      </c>
      <c r="F9" s="99">
        <v>0</v>
      </c>
    </row>
    <row r="10" spans="1:6" x14ac:dyDescent="0.25">
      <c r="C10" s="27"/>
      <c r="E10" s="4"/>
      <c r="F10" s="4"/>
    </row>
    <row r="11" spans="1:6" ht="19.5" thickBot="1" x14ac:dyDescent="0.35">
      <c r="A11" s="252" t="s">
        <v>18</v>
      </c>
      <c r="B11" s="323" t="str">
        <f>Sprache!$E$93&amp;" "&amp;A11</f>
        <v>Gruppe B</v>
      </c>
      <c r="C11" s="324" t="str">
        <f>Sprache!$E$116</f>
        <v>Bonus</v>
      </c>
      <c r="D11" s="252" t="s">
        <v>20</v>
      </c>
      <c r="E11" s="294"/>
      <c r="F11" s="295"/>
    </row>
    <row r="12" spans="1:6" x14ac:dyDescent="0.25">
      <c r="B12" s="29" t="str">
        <f>VLOOKUP(A11&amp;"1",Groups!$B$7:$D$25,3,0)</f>
        <v>Spanien</v>
      </c>
      <c r="C12" s="98">
        <v>0</v>
      </c>
      <c r="E12" s="296"/>
      <c r="F12" s="297"/>
    </row>
    <row r="13" spans="1:6" x14ac:dyDescent="0.25">
      <c r="B13" s="29" t="str">
        <f>VLOOKUP(A11&amp;"2",Groups!$B$7:$D$25,3,0)</f>
        <v>Portugal</v>
      </c>
      <c r="C13" s="99">
        <v>0</v>
      </c>
      <c r="E13" s="296"/>
      <c r="F13" s="297"/>
    </row>
    <row r="14" spans="1:6" x14ac:dyDescent="0.25">
      <c r="B14" s="29" t="str">
        <f>VLOOKUP(A11&amp;"3",Groups!$B$7:$D$25,3,0)</f>
        <v>Belgien</v>
      </c>
      <c r="C14" s="99">
        <v>0</v>
      </c>
      <c r="E14" s="296"/>
      <c r="F14" s="297"/>
    </row>
    <row r="15" spans="1:6" x14ac:dyDescent="0.25">
      <c r="B15" s="29" t="str">
        <f>VLOOKUP(A11&amp;"4",Groups!$B$7:$D$25,3,0)</f>
        <v>Italien</v>
      </c>
      <c r="C15" s="99">
        <v>0</v>
      </c>
      <c r="E15" s="296"/>
      <c r="F15" s="297"/>
    </row>
    <row r="16" spans="1:6" x14ac:dyDescent="0.25">
      <c r="C16" s="27"/>
      <c r="E16" s="16"/>
      <c r="F16" s="31"/>
    </row>
    <row r="17" spans="1:6" ht="19.5" thickBot="1" x14ac:dyDescent="0.35">
      <c r="A17" s="252" t="s">
        <v>19</v>
      </c>
      <c r="B17" s="323" t="str">
        <f>Sprache!$E$93&amp;" "&amp;A17</f>
        <v>Gruppe C</v>
      </c>
      <c r="C17" s="324" t="str">
        <f>Sprache!$E$116</f>
        <v>Bonus</v>
      </c>
      <c r="D17" s="252" t="s">
        <v>21</v>
      </c>
      <c r="E17" s="294"/>
      <c r="F17" s="295"/>
    </row>
    <row r="18" spans="1:6" x14ac:dyDescent="0.25">
      <c r="B18" s="29" t="str">
        <f>VLOOKUP(A17&amp;"1",Groups!$B$7:$D$25,3,0)</f>
        <v>Deutschland</v>
      </c>
      <c r="C18" s="98">
        <v>0</v>
      </c>
      <c r="E18" s="296"/>
      <c r="F18" s="297"/>
    </row>
    <row r="19" spans="1:6" x14ac:dyDescent="0.25">
      <c r="B19" s="29" t="str">
        <f>VLOOKUP(A17&amp;"2",Groups!$B$7:$D$25,3,0)</f>
        <v>Polen</v>
      </c>
      <c r="C19" s="99">
        <v>0</v>
      </c>
      <c r="E19" s="296"/>
      <c r="F19" s="297"/>
    </row>
    <row r="20" spans="1:6" x14ac:dyDescent="0.25">
      <c r="B20" s="29" t="str">
        <f>VLOOKUP(A17&amp;"3",Groups!$B$7:$D$25,3,0)</f>
        <v>Dänemark</v>
      </c>
      <c r="C20" s="99">
        <v>0</v>
      </c>
      <c r="E20" s="296"/>
      <c r="F20" s="297"/>
    </row>
    <row r="21" spans="1:6" x14ac:dyDescent="0.25">
      <c r="B21" s="29" t="str">
        <f>VLOOKUP(A17&amp;"4",Groups!$B$7:$D$25,3,0)</f>
        <v>Schweden</v>
      </c>
      <c r="C21" s="99">
        <v>0</v>
      </c>
      <c r="E21" s="296"/>
      <c r="F21" s="297"/>
    </row>
    <row r="22" spans="1:6" x14ac:dyDescent="0.25">
      <c r="C22" s="27"/>
      <c r="E22" s="16"/>
      <c r="F22" s="31"/>
    </row>
    <row r="23" spans="1:6" ht="15" customHeight="1" x14ac:dyDescent="0.3">
      <c r="A23" s="252" t="s">
        <v>23</v>
      </c>
      <c r="D23" s="252" t="s">
        <v>30</v>
      </c>
      <c r="E23" s="294"/>
      <c r="F23" s="295"/>
    </row>
    <row r="24" spans="1:6" hidden="1" x14ac:dyDescent="0.25">
      <c r="E24" s="296"/>
      <c r="F24" s="297"/>
    </row>
    <row r="25" spans="1:6" hidden="1" x14ac:dyDescent="0.25">
      <c r="E25" s="296"/>
      <c r="F25" s="297"/>
    </row>
    <row r="26" spans="1:6" hidden="1" x14ac:dyDescent="0.25">
      <c r="E26" s="296"/>
      <c r="F26" s="297"/>
    </row>
    <row r="27" spans="1:6" hidden="1" x14ac:dyDescent="0.25">
      <c r="E27" s="296"/>
      <c r="F27" s="297"/>
    </row>
  </sheetData>
  <sheetProtection sheet="1" selectLockedCells="1"/>
  <mergeCells count="2">
    <mergeCell ref="B2:F2"/>
    <mergeCell ref="B3:F3"/>
  </mergeCells>
  <conditionalFormatting sqref="C6:C9">
    <cfRule type="cellIs" dxfId="35" priority="8" operator="greaterThan">
      <formula>0</formula>
    </cfRule>
  </conditionalFormatting>
  <conditionalFormatting sqref="F12:F15">
    <cfRule type="cellIs" dxfId="34" priority="7" operator="greaterThan">
      <formula>0</formula>
    </cfRule>
  </conditionalFormatting>
  <conditionalFormatting sqref="C12:C15">
    <cfRule type="cellIs" dxfId="33" priority="6" operator="greaterThan">
      <formula>0</formula>
    </cfRule>
  </conditionalFormatting>
  <conditionalFormatting sqref="F18:F21">
    <cfRule type="cellIs" dxfId="32" priority="5" operator="greaterThan">
      <formula>0</formula>
    </cfRule>
  </conditionalFormatting>
  <conditionalFormatting sqref="C18:C21">
    <cfRule type="cellIs" dxfId="31" priority="4" operator="greaterThan">
      <formula>0</formula>
    </cfRule>
  </conditionalFormatting>
  <conditionalFormatting sqref="F6:F9">
    <cfRule type="cellIs" dxfId="30" priority="2" operator="greaterThan">
      <formula>0</formula>
    </cfRule>
  </conditionalFormatting>
  <conditionalFormatting sqref="F24:F27">
    <cfRule type="cellIs" dxfId="29" priority="1" operator="greaterThan">
      <formula>0</formula>
    </cfRule>
  </conditionalFormatting>
  <dataValidations count="1">
    <dataValidation type="whole" allowBlank="1" showInputMessage="1" showErrorMessage="1" sqref="C6:C9 F12:F15 F18:F21 F6:F9 C12:C15 C18:C21 F24:F27" xr:uid="{F800E550-C2F5-479F-B933-19E20C2EA6BB}">
      <formula1>0</formula1>
      <formula2>99</formula2>
    </dataValidation>
  </dataValidations>
  <pageMargins left="0.7" right="0.7" top="0.78740157499999996" bottom="0.78740157499999996" header="0.3" footer="0.3"/>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4FA17-F931-4175-9A95-6B0D0302AAB2}">
  <dimension ref="A1:AI35"/>
  <sheetViews>
    <sheetView showGridLines="0" showRowColHeaders="0" workbookViewId="0">
      <selection activeCell="Y1" sqref="Y1:XFD1048576"/>
    </sheetView>
  </sheetViews>
  <sheetFormatPr baseColWidth="10" defaultColWidth="0" defaultRowHeight="15" zeroHeight="1" x14ac:dyDescent="0.25"/>
  <cols>
    <col min="1" max="1" width="11.42578125" customWidth="1"/>
    <col min="2" max="2" width="5.28515625" customWidth="1"/>
    <col min="3" max="3" width="19" customWidth="1"/>
    <col min="4" max="5" width="5.7109375" style="465" customWidth="1"/>
    <col min="6" max="6" width="4.7109375" customWidth="1"/>
    <col min="7" max="7" width="2.7109375" style="465" customWidth="1"/>
    <col min="8" max="8" width="4.7109375" customWidth="1"/>
    <col min="9" max="9" width="6" customWidth="1"/>
    <col min="10" max="10" width="1.85546875" customWidth="1"/>
    <col min="11" max="11" width="2.140625" customWidth="1"/>
    <col min="12" max="13" width="5.7109375" style="465" customWidth="1"/>
    <col min="14" max="14" width="2.140625" style="465" customWidth="1"/>
    <col min="15" max="15" width="2" style="465" customWidth="1"/>
    <col min="16" max="17" width="5.7109375" style="465" customWidth="1"/>
    <col min="18" max="18" width="4.7109375" customWidth="1"/>
    <col min="19" max="19" width="2.85546875" style="465" customWidth="1"/>
    <col min="20" max="20" width="4.7109375" customWidth="1"/>
    <col min="21" max="21" width="4.85546875" customWidth="1"/>
    <col min="22" max="22" width="13.85546875" style="465" customWidth="1"/>
    <col min="23" max="23" width="11.42578125" style="465" customWidth="1"/>
    <col min="24" max="24" width="11.42578125" customWidth="1"/>
    <col min="25" max="25" width="11.42578125" style="465" hidden="1" customWidth="1"/>
    <col min="26" max="26" width="5.140625" style="465" hidden="1" customWidth="1"/>
    <col min="27" max="16384" width="11.42578125" hidden="1"/>
  </cols>
  <sheetData>
    <row r="1" spans="2:35" ht="28.5" x14ac:dyDescent="0.45">
      <c r="B1" s="828" t="str">
        <f>Sprache!$E$85</f>
        <v>Direkte Vergleiche</v>
      </c>
      <c r="C1" s="828"/>
      <c r="D1" s="828"/>
      <c r="E1" s="828"/>
      <c r="F1" s="828"/>
      <c r="G1" s="828"/>
      <c r="H1" s="828"/>
      <c r="I1" s="828"/>
      <c r="J1" s="828"/>
      <c r="K1" s="828"/>
      <c r="L1" s="828"/>
      <c r="M1" s="828"/>
      <c r="N1" s="828"/>
      <c r="O1" s="828"/>
      <c r="P1" s="828"/>
      <c r="Q1" s="828"/>
      <c r="R1" s="828"/>
      <c r="S1" s="828"/>
      <c r="T1" s="828"/>
      <c r="U1" s="828"/>
      <c r="V1" s="828"/>
      <c r="W1" s="828"/>
    </row>
    <row r="2" spans="2:35" ht="15.75" thickBot="1" x14ac:dyDescent="0.3">
      <c r="AA2" s="127"/>
    </row>
    <row r="3" spans="2:35" ht="19.5" thickBot="1" x14ac:dyDescent="0.35">
      <c r="B3" s="328" t="str">
        <f>IF(OR($AE9&gt;0,$L5&lt;&gt;"",$L6&lt;&gt;"",$L7&lt;&gt;""),"","")</f>
        <v></v>
      </c>
      <c r="C3" s="325" t="str">
        <f>Sprache!$E$93&amp;" A"</f>
        <v>Gruppe A</v>
      </c>
      <c r="D3" s="829" t="str">
        <f>Sprache!$E$101</f>
        <v>Gesamt</v>
      </c>
      <c r="E3" s="829"/>
      <c r="F3" s="829"/>
      <c r="G3" s="829"/>
      <c r="H3" s="829"/>
      <c r="I3" s="829"/>
      <c r="J3" s="830" t="str">
        <f>Sprache!$E$104</f>
        <v>Dir. Vergl.(2)</v>
      </c>
      <c r="K3" s="829"/>
      <c r="L3" s="829"/>
      <c r="M3" s="829"/>
      <c r="N3" s="829"/>
      <c r="O3" s="831"/>
      <c r="P3" s="830" t="str">
        <f>Sprache!$E$105</f>
        <v>Dir. Vergl.(3)</v>
      </c>
      <c r="Q3" s="829"/>
      <c r="R3" s="829"/>
      <c r="S3" s="829"/>
      <c r="T3" s="831"/>
      <c r="U3" s="326"/>
      <c r="V3" s="466"/>
      <c r="W3" s="327"/>
      <c r="Y3" s="120" t="s">
        <v>250</v>
      </c>
      <c r="AA3" s="129" t="s">
        <v>251</v>
      </c>
      <c r="AE3" s="129" t="s">
        <v>252</v>
      </c>
      <c r="AF3" s="129" t="s">
        <v>167</v>
      </c>
    </row>
    <row r="4" spans="2:35" ht="15.75" thickBot="1" x14ac:dyDescent="0.3">
      <c r="D4" s="120" t="str">
        <f>Sprache!$E$95</f>
        <v>Pkt</v>
      </c>
      <c r="E4" s="465" t="str">
        <f>Sprache!$E$96</f>
        <v>TD</v>
      </c>
      <c r="F4" s="832" t="str">
        <f>Sprache!$E$97</f>
        <v>Tore</v>
      </c>
      <c r="G4" s="832"/>
      <c r="H4" s="832"/>
      <c r="I4" s="464" t="str">
        <f>Sprache!$E$98</f>
        <v>Siege</v>
      </c>
      <c r="L4" s="120" t="str">
        <f>Sprache!$E$95</f>
        <v>Pkt</v>
      </c>
      <c r="M4" s="120" t="str">
        <f>Sprache!$E$99</f>
        <v>Elfm</v>
      </c>
      <c r="N4" s="120"/>
      <c r="O4" s="120"/>
      <c r="P4" s="120" t="str">
        <f>Sprache!$E$95</f>
        <v>Pkt</v>
      </c>
      <c r="Q4" s="465" t="str">
        <f>Sprache!$E$96</f>
        <v>TD</v>
      </c>
      <c r="R4" s="833" t="str">
        <f>Sprache!$E$97</f>
        <v>Tore</v>
      </c>
      <c r="S4" s="833"/>
      <c r="T4" s="833"/>
      <c r="V4" s="465" t="str">
        <f>Sprache!$E$102</f>
        <v>Fair-Play/Los</v>
      </c>
      <c r="W4" s="128" t="str">
        <f>Sprache!$E$103</f>
        <v>Nicht klar</v>
      </c>
      <c r="AF4" s="54" t="s">
        <v>165</v>
      </c>
      <c r="AG4" s="54" t="s">
        <v>162</v>
      </c>
      <c r="AH4" s="54" t="s">
        <v>163</v>
      </c>
      <c r="AI4" s="54" t="s">
        <v>164</v>
      </c>
    </row>
    <row r="5" spans="2:35" ht="15.75" x14ac:dyDescent="0.25">
      <c r="B5" s="122" t="s">
        <v>24</v>
      </c>
      <c r="C5" s="338" t="str">
        <f>GrpA!$P$11</f>
        <v>Norwegen</v>
      </c>
      <c r="D5" s="341">
        <f>GrpA!$Q$11</f>
        <v>9</v>
      </c>
      <c r="E5" s="342">
        <f>GrpA!$R$11</f>
        <v>3</v>
      </c>
      <c r="F5" s="347">
        <f>GrpA!$S$11</f>
        <v>8</v>
      </c>
      <c r="G5" s="339" t="s">
        <v>28</v>
      </c>
      <c r="H5" s="390">
        <f>GrpA!$T$11</f>
        <v>5</v>
      </c>
      <c r="I5" s="393">
        <f>GrpA!$U$11</f>
        <v>3</v>
      </c>
      <c r="L5" s="407" t="str">
        <f>GrpA!$AD$11</f>
        <v/>
      </c>
      <c r="M5" s="408" t="str">
        <f>GrpA!$AE$11</f>
        <v/>
      </c>
      <c r="N5" s="354"/>
      <c r="O5" s="354"/>
      <c r="P5" s="355" t="str">
        <f>IF($AE9=0,"",IF(INDEX($AA5:$AD8,1,$AE9)=0,"",INDEX($AF5:$AI7,INDEX($AA5:$AD8,1,$AE9),1)))</f>
        <v/>
      </c>
      <c r="Q5" s="356" t="str">
        <f>IF($AE9=0,"",IF(INDEX($AA5:$AD8,1,$AE9)=0,"",INDEX($AF5:$AI7,INDEX($AA5:$AD8,1,$AE9),2)))</f>
        <v/>
      </c>
      <c r="R5" s="357" t="str">
        <f>IF($AE9=0,"",IF(INDEX($AA5:$AD8,1,$AE9)=0,"",INDEX($AF5:$AI7,INDEX($AA5:$AD8,1,$AE9),3)))</f>
        <v/>
      </c>
      <c r="S5" s="358" t="s">
        <v>28</v>
      </c>
      <c r="T5" s="359" t="str">
        <f>IF($AE9=0,"",IF(INDEX($AA5:$AD8,1,$AE9)=0,"",INDEX($AF5:$AI7,INDEX($AA5:$AD8,1,$AE9),4)))</f>
        <v/>
      </c>
      <c r="V5" s="413">
        <f>SUMIFS(FairPlayPoints1,FairPlayTeams1,$C5)+SUMIFS(FairPlayPoints2,FairPlayTeams2,$C5)</f>
        <v>0</v>
      </c>
      <c r="W5" s="371" t="str">
        <f>IF($Y5&gt;0,"•","")</f>
        <v/>
      </c>
      <c r="Y5" s="465">
        <f>IF(AND(OR(TRUNC(GrpA!$V$11,4)=TRUNC(GrpA!$V$12,4),TRUNC(GrpA!$V$11,4)=TRUNC(GrpA!$V$13,4),TRUNC(GrpA!$V$11,4)=TRUNC(GrpA!$V$14,4)),VLOOKUP(GrpA!$P$11,GrpA!$P$4:$AC$7,14,0)),1,0)</f>
        <v>0</v>
      </c>
      <c r="AA5" s="465">
        <f>IF(VLOOKUP($C5,GrpA!$P$18:$X$21,9,0)+VLOOKUP($C5,GrpA!$P$18:$AD$21,15,0)&gt;0,MATCH($C5,GrpA!$P$18:$P$21,0),0)</f>
        <v>0</v>
      </c>
      <c r="AB5" s="465">
        <f>IF(VLOOKUP($C5,GrpA!$P$23:$X$26,9,0)+VLOOKUP($C5,GrpA!$P$23:$AD$26,15,0)&gt;0,MATCH($C5,GrpA!$P$23:$P$26,0),0)</f>
        <v>0</v>
      </c>
      <c r="AC5" s="465">
        <f>IF(VLOOKUP($C5,GrpA!$P$28:$X$31,9,0)+VLOOKUP($C5,GrpA!$P$28:$AD$31,15,0)&gt;0,MATCH($C5,GrpA!$P$28:$P$31,0),0)</f>
        <v>0</v>
      </c>
      <c r="AD5" s="465">
        <f>IF(VLOOKUP($C5,GrpA!$P$33:$X$36,9,0)+VLOOKUP($C5,GrpA!$P$33:$AD$36,15,0)&gt;0,MATCH($C5,GrpA!$P$33:$P$36,0),0)</f>
        <v>0</v>
      </c>
      <c r="AF5" s="465" t="str">
        <f t="array" ref="AF5:AI7">IF($AA9&gt;0,GrpA!$Q$18:$T$20,IF($AB9&gt;0,GrpA!$Q$23:$T$26,IF($AC9&gt;0,GrpA!$Q$28:$T$31,IF($AD9&gt;0,GrpA!$Q$33:$T$36,"0"))))</f>
        <v>0</v>
      </c>
      <c r="AG5" s="465" t="str">
        <v>0</v>
      </c>
      <c r="AH5" s="465" t="str">
        <v>0</v>
      </c>
      <c r="AI5" s="465" t="str">
        <v>0</v>
      </c>
    </row>
    <row r="6" spans="2:35" ht="15.75" x14ac:dyDescent="0.25">
      <c r="B6" s="122" t="s">
        <v>25</v>
      </c>
      <c r="C6" s="338" t="str">
        <f>GrpA!$P$12</f>
        <v>Schweiz</v>
      </c>
      <c r="D6" s="343">
        <f>GrpA!$Q$12</f>
        <v>4</v>
      </c>
      <c r="E6" s="344">
        <f>GrpA!$R$12</f>
        <v>1</v>
      </c>
      <c r="F6" s="348">
        <f>GrpA!$S$12</f>
        <v>4</v>
      </c>
      <c r="G6" s="123" t="s">
        <v>28</v>
      </c>
      <c r="H6" s="391">
        <f>GrpA!$T$12</f>
        <v>3</v>
      </c>
      <c r="I6" s="394">
        <f>GrpA!$U$12</f>
        <v>1</v>
      </c>
      <c r="L6" s="409">
        <f>GrpA!$AD$12</f>
        <v>1</v>
      </c>
      <c r="M6" s="410" t="str">
        <f>GrpA!$AE$12</f>
        <v/>
      </c>
      <c r="N6" s="354"/>
      <c r="O6" s="354"/>
      <c r="P6" s="360" t="str">
        <f>IF($AE9=0,"",IF(INDEX($AA5:$AD8,2,$AE9)=0,"",INDEX($AF5:$AI7,INDEX($AA5:$AD8,2,$AE9),1)))</f>
        <v/>
      </c>
      <c r="Q6" s="361" t="str">
        <f>IF($AE9=0,"",IF(INDEX($AA5:$AD8,2,$AE9)=0,"",INDEX($AF5:$AI7,INDEX($AA5:$AD8,2,$AE9),2)))</f>
        <v/>
      </c>
      <c r="R6" s="362" t="str">
        <f>IF($AE9=0,"",IF(INDEX($AA5:$AD8,2,$AE9)=0,"",INDEX($AF5:$AI7,INDEX($AA5:$AD8,2,$AE9),3)))</f>
        <v/>
      </c>
      <c r="S6" s="363" t="s">
        <v>28</v>
      </c>
      <c r="T6" s="364" t="str">
        <f>IF($AE9=0,"",IF(INDEX($AA5:$AD8,2,$AE9)=0,"",INDEX($AF5:$AI7,INDEX($AA5:$AD8,2,$AE9),4)))</f>
        <v/>
      </c>
      <c r="V6" s="414">
        <f>SUMIFS(FairPlayPoints1,FairPlayTeams1,$C6)+SUMIFS(FairPlayPoints2,FairPlayTeams2,$C6)</f>
        <v>0</v>
      </c>
      <c r="W6" s="370" t="str">
        <f>IF($Y6&gt;0,"•","")</f>
        <v/>
      </c>
      <c r="Y6" s="465">
        <f>IF(AND(OR(TRUNC(GrpA!$V$12,4)=TRUNC(GrpA!$V$11,4),TRUNC(GrpA!$V$12,4)=TRUNC(GrpA!$V$13,4),TRUNC(GrpA!$V$12,4)=TRUNC(GrpA!$V$14,4)),VLOOKUP(GrpA!$P$12,GrpA!$P$4:$AC$7,14,0)),1,0)</f>
        <v>0</v>
      </c>
      <c r="AA6" s="465">
        <f>IF(VLOOKUP($C6,GrpA!$P$18:$X$21,9,0)+VLOOKUP($C6,GrpA!$P$18:$AD$21,15,0)&gt;0,MATCH($C6,GrpA!$P$18:$P$21,0),0)</f>
        <v>0</v>
      </c>
      <c r="AB6" s="465">
        <f>IF(VLOOKUP($C6,GrpA!$P$23:$X$26,9,0)+VLOOKUP($C6,GrpA!$P$23:$AD$26,15,0)&gt;0,MATCH($C6,GrpA!$P$23:$P$26,0),0)</f>
        <v>0</v>
      </c>
      <c r="AC6" s="465">
        <f>IF(VLOOKUP($C6,GrpA!$P$28:$X$31,9,0)+VLOOKUP($C6,GrpA!$P$28:$AD$31,15,0)&gt;0,MATCH($C6,GrpA!$P$28:$P$31,0),0)</f>
        <v>0</v>
      </c>
      <c r="AD6" s="465">
        <f>IF(VLOOKUP($C6,GrpA!$P$33:$X$36,9,0)+VLOOKUP($C6,GrpA!$P$33:$AD$36,15,0)&gt;0,MATCH($C6,GrpA!$P$33:$P$36,0),0)</f>
        <v>0</v>
      </c>
      <c r="AF6" s="465" t="str">
        <v>0</v>
      </c>
      <c r="AG6" s="465" t="str">
        <v>0</v>
      </c>
      <c r="AH6" s="465" t="str">
        <v>0</v>
      </c>
      <c r="AI6" s="465" t="str">
        <v>0</v>
      </c>
    </row>
    <row r="7" spans="2:35" ht="15.75" x14ac:dyDescent="0.25">
      <c r="B7" s="122" t="s">
        <v>26</v>
      </c>
      <c r="C7" s="338" t="str">
        <f>GrpA!$P$13</f>
        <v>Finnland</v>
      </c>
      <c r="D7" s="343">
        <f>GrpA!$Q$13</f>
        <v>4</v>
      </c>
      <c r="E7" s="344">
        <f>GrpA!$R$13</f>
        <v>0</v>
      </c>
      <c r="F7" s="348">
        <f>GrpA!$S$13</f>
        <v>3</v>
      </c>
      <c r="G7" s="123" t="s">
        <v>28</v>
      </c>
      <c r="H7" s="391">
        <f>GrpA!$T$13</f>
        <v>3</v>
      </c>
      <c r="I7" s="394">
        <f>GrpA!$U$13</f>
        <v>1</v>
      </c>
      <c r="L7" s="409">
        <f>GrpA!$AD$13</f>
        <v>1</v>
      </c>
      <c r="M7" s="410" t="str">
        <f>GrpA!$AE$13</f>
        <v/>
      </c>
      <c r="N7" s="354"/>
      <c r="O7" s="354"/>
      <c r="P7" s="360" t="str">
        <f>IF($AE9=0,"",IF(INDEX($AA5:$AD8,3,$AE9)=0,"",INDEX($AF5:$AI7,INDEX($AA5:$AD8,3,$AE9),1)))</f>
        <v/>
      </c>
      <c r="Q7" s="361" t="str">
        <f>IF($AE9=0,"",IF(INDEX($AA5:$AD8,3,$AE9)=0,"",INDEX($AF5:$AI7,INDEX($AA5:$AD8,3,$AE9),2)))</f>
        <v/>
      </c>
      <c r="R7" s="362" t="str">
        <f>IF($AE9=0,"",IF(INDEX($AA5:$AD8,3,$AE9)=0,"",INDEX($AF5:$AI7,INDEX($AA5:$AD8,3,$AE9),3)))</f>
        <v/>
      </c>
      <c r="S7" s="363" t="s">
        <v>28</v>
      </c>
      <c r="T7" s="364" t="str">
        <f>IF($AE9=0,"",IF(INDEX($AA5:$AD8,3,$AE9)=0,"",INDEX($AF5:$AI7,INDEX($AA5:$AD8,3,$AE9),4)))</f>
        <v/>
      </c>
      <c r="V7" s="414">
        <f>SUMIFS(FairPlayPoints1,FairPlayTeams1,$C7)+SUMIFS(FairPlayPoints2,FairPlayTeams2,$C7)</f>
        <v>0</v>
      </c>
      <c r="W7" s="370" t="str">
        <f>IF($Y7&gt;0,"•","")</f>
        <v/>
      </c>
      <c r="Y7" s="465">
        <f>IF(AND(OR(TRUNC(GrpA!$V$13,4)=TRUNC(GrpA!$V$11,4),TRUNC(GrpA!$V$13,4)=TRUNC(GrpA!$V$12,4),TRUNC(GrpA!$V$13,4)=TRUNC(GrpA!$V$14,4)),VLOOKUP(GrpA!$P$13,GrpA!$P$4:$AC$7,14,0)),1,0)</f>
        <v>0</v>
      </c>
      <c r="AA7" s="465">
        <f>IF(VLOOKUP($C7,GrpA!$P$18:$X$21,9,0)+VLOOKUP($C7,GrpA!$P$18:$AD$21,15,0)&gt;0,MATCH($C7,GrpA!$P$18:$P$21,0),0)</f>
        <v>0</v>
      </c>
      <c r="AB7" s="465">
        <f>IF(VLOOKUP($C7,GrpA!$P$23:$X$26,9,0)+VLOOKUP($C7,GrpA!$P$23:$AD$26,15,0)&gt;0,MATCH($C7,GrpA!$P$23:$P$26,0),0)</f>
        <v>0</v>
      </c>
      <c r="AC7" s="465">
        <f>IF(VLOOKUP($C7,GrpA!$P$28:$X$31,9,0)+VLOOKUP($C7,GrpA!$P$28:$AD$31,15,0)&gt;0,MATCH($C7,GrpA!$P$28:$P$31,0),0)</f>
        <v>0</v>
      </c>
      <c r="AD7" s="465">
        <f>IF(VLOOKUP($C7,GrpA!$P$33:$X$36,9,0)+VLOOKUP($C7,GrpA!$P$33:$AD$36,15,0)&gt;0,MATCH($C7,GrpA!$P$33:$P$36,0),0)</f>
        <v>0</v>
      </c>
      <c r="AF7" s="465" t="str">
        <v>0</v>
      </c>
      <c r="AG7" s="465" t="str">
        <v>0</v>
      </c>
      <c r="AH7" s="465" t="str">
        <v>0</v>
      </c>
      <c r="AI7" s="465" t="str">
        <v>0</v>
      </c>
    </row>
    <row r="8" spans="2:35" ht="16.5" thickBot="1" x14ac:dyDescent="0.3">
      <c r="B8" s="122" t="s">
        <v>27</v>
      </c>
      <c r="C8" s="338" t="str">
        <f>GrpA!$P$14</f>
        <v>Island</v>
      </c>
      <c r="D8" s="345">
        <f>GrpA!$Q$14</f>
        <v>0</v>
      </c>
      <c r="E8" s="346">
        <f>GrpA!$R$14</f>
        <v>-4</v>
      </c>
      <c r="F8" s="349">
        <f>GrpA!$S$14</f>
        <v>3</v>
      </c>
      <c r="G8" s="340" t="s">
        <v>28</v>
      </c>
      <c r="H8" s="392">
        <f>GrpA!$T$14</f>
        <v>7</v>
      </c>
      <c r="I8" s="395">
        <f>GrpA!$U$14</f>
        <v>0</v>
      </c>
      <c r="L8" s="411" t="str">
        <f>GrpA!$AD$14</f>
        <v/>
      </c>
      <c r="M8" s="412" t="str">
        <f>GrpA!$AE$14</f>
        <v/>
      </c>
      <c r="N8" s="354"/>
      <c r="O8" s="354"/>
      <c r="P8" s="365" t="str">
        <f>IF($AE9=0,"",IF(INDEX($AA5:$AD8,4,$AE9)=0,"",INDEX($AF5:$AI7,INDEX($AA5:$AD8,4,$AE9),1)))</f>
        <v/>
      </c>
      <c r="Q8" s="366" t="str">
        <f>IF($AE9=0,"",IF(INDEX($AA5:$AD8,4,$AE9)=0,"",INDEX($AF5:$AI7,INDEX($AA5:$AD8,4,$AE9),2)))</f>
        <v/>
      </c>
      <c r="R8" s="367" t="str">
        <f>IF($AE9=0,"",IF(INDEX($AA5:$AD8,4,$AE9)=0,"",INDEX($AF5:$AI7,INDEX($AA5:$AD8,4,$AE9),3)))</f>
        <v/>
      </c>
      <c r="S8" s="368" t="s">
        <v>28</v>
      </c>
      <c r="T8" s="369" t="str">
        <f>IF($AE9=0,"",IF(INDEX($AA5:$AD8,4,$AE9)=0,"",INDEX($AF5:$AI7,INDEX($AA5:$AD8,4,$AE9),4)))</f>
        <v/>
      </c>
      <c r="V8" s="415">
        <f>SUMIFS(FairPlayPoints1,FairPlayTeams1,$C8)+SUMIFS(FairPlayPoints2,FairPlayTeams2,$C8)</f>
        <v>0</v>
      </c>
      <c r="W8" s="372" t="str">
        <f>IF($Y8&gt;0,"•","")</f>
        <v/>
      </c>
      <c r="Y8" s="465">
        <f>IF(AND(OR(TRUNC(GrpA!$V$14,4)=TRUNC(GrpA!$V$11,4),TRUNC(GrpA!$V$14,4)=TRUNC(GrpA!$V$12,4),TRUNC(GrpA!$V$14,4)=TRUNC(GrpA!$V$13,4)),VLOOKUP(GrpA!$P$14,GrpA!$P$4:$AC$7,14,0)),1,0)</f>
        <v>0</v>
      </c>
      <c r="AA8" s="465">
        <f>IF(VLOOKUP($C8,GrpA!$P$18:$X$21,9,0)+VLOOKUP($C8,GrpA!$P$18:$AD$21,15,0)&gt;0,MATCH($C8,GrpA!$P$18:$P$21,0),0)</f>
        <v>0</v>
      </c>
      <c r="AB8" s="465">
        <f>IF(VLOOKUP($C8,GrpA!$P$23:$X$26,9,0)+VLOOKUP($C8,GrpA!$P$23:$AD$26,15,0)&gt;0,MATCH($C8,GrpA!$P$23:$P$26,0),0)</f>
        <v>0</v>
      </c>
      <c r="AC8" s="465">
        <f>IF(VLOOKUP($C8,GrpA!$P$28:$X$31,9,0)+VLOOKUP($C8,GrpA!$P$28:$AD$31,15,0)&gt;0,MATCH($C8,GrpA!$P$28:$P$31,0),0)</f>
        <v>0</v>
      </c>
      <c r="AD8" s="465">
        <f>IF(VLOOKUP($C8,GrpA!$P$33:$X$36,9,0)+VLOOKUP($C8,GrpA!$P$33:$AD$36,15,0)&gt;0,MATCH($C8,GrpA!$P$33:$P$36,0),0)</f>
        <v>0</v>
      </c>
    </row>
    <row r="9" spans="2:35" x14ac:dyDescent="0.25">
      <c r="AA9" s="124">
        <f>SUM(AA5:AA8)</f>
        <v>0</v>
      </c>
      <c r="AB9" s="124">
        <f t="shared" ref="AB9:AD9" si="0">SUM(AB5:AB8)</f>
        <v>0</v>
      </c>
      <c r="AC9" s="124">
        <f t="shared" si="0"/>
        <v>0</v>
      </c>
      <c r="AD9" s="124">
        <f t="shared" si="0"/>
        <v>0</v>
      </c>
      <c r="AE9" s="465">
        <f t="array" ref="AE9">MAX(IF($AA9:$AD9&gt;0,COLUMN($AA9:$AD9)-COLUMN(Z$1),0))</f>
        <v>0</v>
      </c>
    </row>
    <row r="10" spans="2:35" ht="15.75" thickBot="1" x14ac:dyDescent="0.3"/>
    <row r="11" spans="2:35" ht="19.5" thickBot="1" x14ac:dyDescent="0.35">
      <c r="B11" s="328" t="str">
        <f>IF(OR($AE17&gt;0,$L13&lt;&gt;"",$L14&lt;&gt;"",$L15&lt;&gt;""),"","")</f>
        <v/>
      </c>
      <c r="C11" s="325" t="str">
        <f>Sprache!$E$93&amp;" B"</f>
        <v>Gruppe B</v>
      </c>
      <c r="D11" s="829" t="str">
        <f>Sprache!$E$101</f>
        <v>Gesamt</v>
      </c>
      <c r="E11" s="829"/>
      <c r="F11" s="829"/>
      <c r="G11" s="829"/>
      <c r="H11" s="829"/>
      <c r="I11" s="829"/>
      <c r="J11" s="830" t="str">
        <f>Sprache!$E$104</f>
        <v>Dir. Vergl.(2)</v>
      </c>
      <c r="K11" s="829"/>
      <c r="L11" s="829"/>
      <c r="M11" s="829"/>
      <c r="N11" s="829"/>
      <c r="O11" s="831"/>
      <c r="P11" s="830" t="str">
        <f>Sprache!$E$105</f>
        <v>Dir. Vergl.(3)</v>
      </c>
      <c r="Q11" s="829"/>
      <c r="R11" s="829"/>
      <c r="S11" s="829"/>
      <c r="T11" s="831"/>
      <c r="U11" s="326"/>
      <c r="V11" s="466"/>
      <c r="W11" s="327"/>
    </row>
    <row r="12" spans="2:35" ht="15.75" thickBot="1" x14ac:dyDescent="0.3">
      <c r="D12" s="120" t="str">
        <f>Sprache!$E$95</f>
        <v>Pkt</v>
      </c>
      <c r="E12" s="465" t="str">
        <f>Sprache!$E$96</f>
        <v>TD</v>
      </c>
      <c r="F12" s="832" t="str">
        <f>Sprache!$E$97</f>
        <v>Tore</v>
      </c>
      <c r="G12" s="832"/>
      <c r="H12" s="832"/>
      <c r="I12" s="464" t="str">
        <f>Sprache!$E$98</f>
        <v>Siege</v>
      </c>
      <c r="L12" s="120" t="str">
        <f>Sprache!$E$95</f>
        <v>Pkt</v>
      </c>
      <c r="M12" s="120" t="str">
        <f>Sprache!$E$99</f>
        <v>Elfm</v>
      </c>
      <c r="N12" s="120"/>
      <c r="O12" s="120"/>
      <c r="P12" s="120" t="str">
        <f>Sprache!$E$95</f>
        <v>Pkt</v>
      </c>
      <c r="Q12" s="465" t="str">
        <f>Sprache!$E$96</f>
        <v>TD</v>
      </c>
      <c r="R12" s="833" t="str">
        <f>Sprache!$E$97</f>
        <v>Tore</v>
      </c>
      <c r="S12" s="833"/>
      <c r="T12" s="833"/>
      <c r="V12" s="465" t="str">
        <f>Sprache!$E$102</f>
        <v>Fair-Play/Los</v>
      </c>
      <c r="W12" s="128" t="str">
        <f>Sprache!$E$103</f>
        <v>Nicht klar</v>
      </c>
    </row>
    <row r="13" spans="2:35" ht="15.75" x14ac:dyDescent="0.25">
      <c r="B13" s="122" t="s">
        <v>24</v>
      </c>
      <c r="C13" s="121" t="str">
        <f>GrpB!$P$11</f>
        <v>Spanien</v>
      </c>
      <c r="D13" s="341">
        <f>GrpB!$Q$11</f>
        <v>9</v>
      </c>
      <c r="E13" s="342">
        <f>GrpB!$R$11</f>
        <v>11</v>
      </c>
      <c r="F13" s="347">
        <f>GrpB!$S$11</f>
        <v>14</v>
      </c>
      <c r="G13" s="339" t="s">
        <v>28</v>
      </c>
      <c r="H13" s="390">
        <f>GrpB!$T$11</f>
        <v>3</v>
      </c>
      <c r="I13" s="393">
        <f>GrpB!$U$11</f>
        <v>3</v>
      </c>
      <c r="L13" s="407" t="str">
        <f>GrpB!$AD$11</f>
        <v/>
      </c>
      <c r="M13" s="408" t="str">
        <f>GrpB!$AE$11</f>
        <v/>
      </c>
      <c r="N13" s="354"/>
      <c r="O13" s="354"/>
      <c r="P13" s="355" t="str">
        <f>IF($AE17=0,"",IF(INDEX($AA13:$AD16,1,$AE17)=0,"",INDEX($AF13:$AI15,INDEX($AA13:$AD16,1,$AE17),1)))</f>
        <v/>
      </c>
      <c r="Q13" s="356" t="str">
        <f>IF($AE17=0,"",IF(INDEX($AA13:$AD16,1,$AE17)=0,"",INDEX($AF13:$AI15,INDEX($AA13:$AD16,1,$AE17),2)))</f>
        <v/>
      </c>
      <c r="R13" s="357" t="str">
        <f>IF($AE17=0,"",IF(INDEX($AA13:$AD16,1,$AE17)=0,"",INDEX($AF13:$AI15,INDEX($AA13:$AD16,1,$AE17),3)))</f>
        <v/>
      </c>
      <c r="S13" s="358" t="s">
        <v>28</v>
      </c>
      <c r="T13" s="359" t="str">
        <f>IF($AE17=0,"",IF(INDEX($AA13:$AD16,1,$AE17)=0,"",INDEX($AF13:$AI15,INDEX($AA13:$AD16,1,$AE17),4)))</f>
        <v/>
      </c>
      <c r="V13" s="413">
        <f>SUMIFS(FairPlayPoints1,FairPlayTeams1,$C13)+SUMIFS(FairPlayPoints2,FairPlayTeams2,$C13)</f>
        <v>0</v>
      </c>
      <c r="W13" s="371" t="str">
        <f>IF($Y13&gt;0,"•","")</f>
        <v/>
      </c>
      <c r="Y13" s="465">
        <f>IF(AND(OR(TRUNC(GrpB!$V$11,4)=TRUNC(GrpB!$V$12,4),TRUNC(GrpB!$V$11,4)=TRUNC(GrpB!$V$13,4),TRUNC(GrpB!$V$11,4)=TRUNC(GrpB!$V$14,4)),VLOOKUP(GrpB!$P$11,GrpB!$P$4:$AC$7,14,0)),1,0)</f>
        <v>0</v>
      </c>
      <c r="AA13" s="465">
        <f>IF(VLOOKUP($C13,GrpB!$P$18:$X$21,9,0)+VLOOKUP($C13,GrpB!$P$18:$AD$21,15,0)&gt;0,MATCH($C13,GrpB!$P$18:$P$21,0),0)</f>
        <v>0</v>
      </c>
      <c r="AB13" s="465">
        <f>IF(VLOOKUP($C13,GrpB!$P$23:$X$26,9,0)+VLOOKUP($C13,GrpB!$P$23:$AD$26,15,0)&gt;0,MATCH($C13,GrpB!$P$23:$P$26,0),0)</f>
        <v>0</v>
      </c>
      <c r="AC13" s="465">
        <f>IF(VLOOKUP($C13,GrpB!$P$28:$X$31,9,0)+VLOOKUP($C13,GrpB!$P$28:$AD$31,15,0)&gt;0,MATCH($C13,GrpB!$P$28:$P$31,0),0)</f>
        <v>0</v>
      </c>
      <c r="AD13" s="465">
        <f>IF(VLOOKUP($C13,GrpB!$P$33:$X$36,9,0)+VLOOKUP($C13,GrpB!$P$33:$AD$36,15,0)&gt;0,MATCH($C13,GrpB!$P$33:$P$36,0),0)</f>
        <v>0</v>
      </c>
      <c r="AF13" s="465" t="str">
        <f t="array" ref="AF13:AI15">IF($AA17&gt;0,GrpB!$Q$18:$T$20,IF($AB17&gt;0,GrpB!$Q$23:$T$26,IF($AC17&gt;0,GrpB!$Q$28:$T$31,IF($AD17&gt;0,GrpB!$Q$33:$T$36,"0"))))</f>
        <v>0</v>
      </c>
      <c r="AG13" s="465" t="str">
        <v>0</v>
      </c>
      <c r="AH13" s="465" t="str">
        <v>0</v>
      </c>
      <c r="AI13" s="465" t="str">
        <v>0</v>
      </c>
    </row>
    <row r="14" spans="2:35" ht="15.75" x14ac:dyDescent="0.25">
      <c r="B14" s="122" t="s">
        <v>25</v>
      </c>
      <c r="C14" s="121" t="str">
        <f>GrpB!$P$12</f>
        <v>Italien</v>
      </c>
      <c r="D14" s="343">
        <f>GrpB!$Q$12</f>
        <v>4</v>
      </c>
      <c r="E14" s="344">
        <f>GrpB!$R$12</f>
        <v>-1</v>
      </c>
      <c r="F14" s="348">
        <f>GrpB!$S$12</f>
        <v>3</v>
      </c>
      <c r="G14" s="123" t="s">
        <v>28</v>
      </c>
      <c r="H14" s="391">
        <f>GrpB!$T$12</f>
        <v>4</v>
      </c>
      <c r="I14" s="394">
        <f>GrpB!$U$12</f>
        <v>1</v>
      </c>
      <c r="L14" s="409" t="str">
        <f>GrpB!$AD$12</f>
        <v/>
      </c>
      <c r="M14" s="410" t="str">
        <f>GrpB!$AE$12</f>
        <v/>
      </c>
      <c r="N14" s="354"/>
      <c r="O14" s="354"/>
      <c r="P14" s="360" t="str">
        <f>IF($AE17=0,"",IF(INDEX($AA13:$AD16,2,$AE17)=0,"",INDEX($AF13:$AI15,INDEX($AA13:$AD16,2,$AE17),1)))</f>
        <v/>
      </c>
      <c r="Q14" s="361" t="str">
        <f>IF($AE17=0,"",IF(INDEX($AA13:$AD16,2,$AE17)=0,"",INDEX($AF13:$AI15,INDEX($AA13:$AD16,2,$AE17),2)))</f>
        <v/>
      </c>
      <c r="R14" s="362" t="str">
        <f>IF($AE17=0,"",IF(INDEX($AA13:$AD16,2,$AE17)=0,"",INDEX($AF13:$AI15,INDEX($AA13:$AD16,2,$AE17),3)))</f>
        <v/>
      </c>
      <c r="S14" s="363" t="s">
        <v>28</v>
      </c>
      <c r="T14" s="364" t="str">
        <f>IF($AE17=0,"",IF(INDEX($AA13:$AD16,2,$AE17)=0,"",INDEX($AF13:$AI15,INDEX($AA13:$AD16,2,$AE17),4)))</f>
        <v/>
      </c>
      <c r="V14" s="414">
        <f>SUMIFS(FairPlayPoints1,FairPlayTeams1,$C14)+SUMIFS(FairPlayPoints2,FairPlayTeams2,$C14)</f>
        <v>0</v>
      </c>
      <c r="W14" s="370" t="str">
        <f>IF($Y14&gt;0,"•","")</f>
        <v/>
      </c>
      <c r="Y14" s="465">
        <f>IF(AND(OR(TRUNC(GrpB!$V$12,4)=TRUNC(GrpB!$V$11,4),TRUNC(GrpB!$V$12,4)=TRUNC(GrpB!$V$13,4),TRUNC(GrpB!$V$12,4)=TRUNC(GrpB!$V$14,4)),VLOOKUP(GrpB!$P$12,GrpB!$P$4:$AC$7,14,0)),1,0)</f>
        <v>0</v>
      </c>
      <c r="AA14" s="465">
        <f>IF(VLOOKUP($C14,GrpB!$P$18:$X$21,9,0)+VLOOKUP($C14,GrpB!$P$18:$AD$21,15,0)&gt;0,MATCH($C14,GrpB!$P$18:$P$21,0),0)</f>
        <v>0</v>
      </c>
      <c r="AB14" s="465">
        <f>IF(VLOOKUP($C14,GrpB!$P$23:$X$26,9,0)+VLOOKUP($C14,GrpB!$P$23:$AD$26,15,0)&gt;0,MATCH($C14,GrpB!$P$23:$P$26,0),0)</f>
        <v>0</v>
      </c>
      <c r="AC14" s="465">
        <f>IF(VLOOKUP($C14,GrpB!$P$28:$X$31,9,0)+VLOOKUP($C14,GrpB!$P$28:$AD$31,15,0)&gt;0,MATCH($C14,GrpB!$P$28:$P$31,0),0)</f>
        <v>0</v>
      </c>
      <c r="AD14" s="465">
        <f>IF(VLOOKUP($C14,GrpB!$P$33:$X$36,9,0)+VLOOKUP($C14,GrpB!$P$33:$AD$36,15,0)&gt;0,MATCH($C14,GrpB!$P$33:$P$36,0),0)</f>
        <v>0</v>
      </c>
      <c r="AF14" s="465" t="str">
        <v>0</v>
      </c>
      <c r="AG14" s="465" t="str">
        <v>0</v>
      </c>
      <c r="AH14" s="465" t="str">
        <v>0</v>
      </c>
      <c r="AI14" s="465" t="str">
        <v>0</v>
      </c>
    </row>
    <row r="15" spans="2:35" ht="15.75" x14ac:dyDescent="0.25">
      <c r="B15" s="122" t="s">
        <v>26</v>
      </c>
      <c r="C15" s="121" t="str">
        <f>GrpB!$P$13</f>
        <v>Belgien</v>
      </c>
      <c r="D15" s="343">
        <f>GrpB!$Q$13</f>
        <v>3</v>
      </c>
      <c r="E15" s="344">
        <f>GrpB!$R$13</f>
        <v>-4</v>
      </c>
      <c r="F15" s="348">
        <f>GrpB!$S$13</f>
        <v>4</v>
      </c>
      <c r="G15" s="123" t="s">
        <v>28</v>
      </c>
      <c r="H15" s="391">
        <f>GrpB!$T$13</f>
        <v>8</v>
      </c>
      <c r="I15" s="394">
        <f>GrpB!$U$13</f>
        <v>1</v>
      </c>
      <c r="L15" s="409" t="str">
        <f>GrpB!$AD$13</f>
        <v/>
      </c>
      <c r="M15" s="410" t="str">
        <f>GrpB!$AE$13</f>
        <v/>
      </c>
      <c r="N15" s="354"/>
      <c r="O15" s="354"/>
      <c r="P15" s="360" t="str">
        <f>IF($AE17=0,"",IF(INDEX($AA13:$AD16,3,$AE17)=0,"",INDEX($AF13:$AI15,INDEX($AA13:$AD16,3,$AE17),1)))</f>
        <v/>
      </c>
      <c r="Q15" s="361" t="str">
        <f>IF($AE17=0,"",IF(INDEX($AA13:$AD16,3,$AE17)=0,"",INDEX($AF13:$AI15,INDEX($AA13:$AD16,3,$AE17),2)))</f>
        <v/>
      </c>
      <c r="R15" s="362" t="str">
        <f>IF($AE17=0,"",IF(INDEX($AA13:$AD16,3,$AE17)=0,"",INDEX($AF13:$AI15,INDEX($AA13:$AD16,3,$AE17),3)))</f>
        <v/>
      </c>
      <c r="S15" s="363" t="s">
        <v>28</v>
      </c>
      <c r="T15" s="364" t="str">
        <f>IF($AE17=0,"",IF(INDEX($AA13:$AD16,3,$AE17)=0,"",INDEX($AF13:$AI15,INDEX($AA13:$AD16,3,$AE17),4)))</f>
        <v/>
      </c>
      <c r="V15" s="414">
        <f>SUMIFS(FairPlayPoints1,FairPlayTeams1,$C15)+SUMIFS(FairPlayPoints2,FairPlayTeams2,$C15)</f>
        <v>0</v>
      </c>
      <c r="W15" s="370" t="str">
        <f>IF($Y15&gt;0,"•","")</f>
        <v/>
      </c>
      <c r="Y15" s="465">
        <f>IF(AND(OR(TRUNC(GrpB!$V$13,4)=TRUNC(GrpB!$V$11,4),TRUNC(GrpB!$V$13,4)=TRUNC(GrpB!$V$12,4),TRUNC(GrpB!$V$13,4)=TRUNC(GrpB!$V$14,4)),VLOOKUP(GrpB!$P$13,GrpB!$P$4:$AC$7,14,0)),1,0)</f>
        <v>0</v>
      </c>
      <c r="AA15" s="465">
        <f>IF(VLOOKUP($C15,GrpB!$P$18:$X$21,9,0)+VLOOKUP($C15,GrpB!$P$18:$AD$21,15,0)&gt;0,MATCH($C15,GrpB!$P$18:$P$21,0),0)</f>
        <v>0</v>
      </c>
      <c r="AB15" s="465">
        <f>IF(VLOOKUP($C15,GrpB!$P$23:$X$26,9,0)+VLOOKUP($C15,GrpB!$P$23:$AD$26,15,0)&gt;0,MATCH($C15,GrpB!$P$23:$P$26,0),0)</f>
        <v>0</v>
      </c>
      <c r="AC15" s="465">
        <f>IF(VLOOKUP($C15,GrpB!$P$28:$X$31,9,0)+VLOOKUP($C15,GrpB!$P$28:$AD$31,15,0)&gt;0,MATCH($C15,GrpB!$P$28:$P$31,0),0)</f>
        <v>0</v>
      </c>
      <c r="AD15" s="465">
        <f>IF(VLOOKUP($C15,GrpB!$P$33:$X$36,9,0)+VLOOKUP($C15,GrpB!$P$33:$AD$36,15,0)&gt;0,MATCH($C15,GrpB!$P$33:$P$36,0),0)</f>
        <v>0</v>
      </c>
      <c r="AF15" s="465" t="str">
        <v>0</v>
      </c>
      <c r="AG15" s="465" t="str">
        <v>0</v>
      </c>
      <c r="AH15" s="465" t="str">
        <v>0</v>
      </c>
      <c r="AI15" s="465" t="str">
        <v>0</v>
      </c>
    </row>
    <row r="16" spans="2:35" ht="16.5" thickBot="1" x14ac:dyDescent="0.3">
      <c r="B16" s="122" t="s">
        <v>27</v>
      </c>
      <c r="C16" s="121" t="str">
        <f>GrpB!$P$14</f>
        <v>Portugal</v>
      </c>
      <c r="D16" s="345">
        <f>GrpB!$Q$14</f>
        <v>1</v>
      </c>
      <c r="E16" s="346">
        <f>GrpB!$R$14</f>
        <v>-6</v>
      </c>
      <c r="F16" s="349">
        <f>GrpB!$S$14</f>
        <v>2</v>
      </c>
      <c r="G16" s="340" t="s">
        <v>28</v>
      </c>
      <c r="H16" s="392">
        <f>GrpB!$T$14</f>
        <v>8</v>
      </c>
      <c r="I16" s="395">
        <f>GrpB!$U$14</f>
        <v>0</v>
      </c>
      <c r="L16" s="411" t="str">
        <f>GrpB!$AD$14</f>
        <v/>
      </c>
      <c r="M16" s="412" t="str">
        <f>GrpB!$AE$14</f>
        <v/>
      </c>
      <c r="N16" s="354"/>
      <c r="O16" s="354"/>
      <c r="P16" s="365" t="str">
        <f>IF($AE17=0,"",IF(INDEX($AA13:$AD16,4,$AE17)=0,"",INDEX($AF13:$AI15,INDEX($AA13:$AD16,4,$AE17),1)))</f>
        <v/>
      </c>
      <c r="Q16" s="366" t="str">
        <f>IF($AE17=0,"",IF(INDEX($AA13:$AD16,4,$AE17)=0,"",INDEX($AF13:$AI15,INDEX($AA13:$AD16,4,$AE17),2)))</f>
        <v/>
      </c>
      <c r="R16" s="367" t="str">
        <f>IF($AE17=0,"",IF(INDEX($AA13:$AD16,4,$AE17)=0,"",INDEX($AF13:$AI15,INDEX($AA13:$AD16,4,$AE17),3)))</f>
        <v/>
      </c>
      <c r="S16" s="368" t="s">
        <v>28</v>
      </c>
      <c r="T16" s="369" t="str">
        <f>IF($AE17=0,"",IF(INDEX($AA13:$AD16,4,$AE17)=0,"",INDEX($AF13:$AI15,INDEX($AA13:$AD16,4,$AE17),4)))</f>
        <v/>
      </c>
      <c r="V16" s="415">
        <f>SUMIFS(FairPlayPoints1,FairPlayTeams1,$C16)+SUMIFS(FairPlayPoints2,FairPlayTeams2,$C16)</f>
        <v>0</v>
      </c>
      <c r="W16" s="372" t="str">
        <f>IF($Y16&gt;0,"•","")</f>
        <v/>
      </c>
      <c r="Y16" s="465">
        <f>IF(AND(OR(TRUNC(GrpB!$V$14,4)=TRUNC(GrpB!$V$11,4),TRUNC(GrpB!$V$14,4)=TRUNC(GrpB!$V$12,4),TRUNC(GrpB!$V$14,4)=TRUNC(GrpB!$V$13,4)),VLOOKUP(GrpB!$P$14,GrpB!$P$4:$AC$7,14,0)),1,0)</f>
        <v>0</v>
      </c>
      <c r="AA16" s="465">
        <f>IF(VLOOKUP($C16,GrpB!$P$18:$X$21,9,0)+VLOOKUP($C16,GrpB!$P$18:$AD$21,15,0)&gt;0,MATCH($C16,GrpB!$P$18:$P$21,0),0)</f>
        <v>0</v>
      </c>
      <c r="AB16" s="465">
        <f>IF(VLOOKUP($C16,GrpB!$P$23:$X$26,9,0)+VLOOKUP($C16,GrpB!$P$23:$AD$26,15,0)&gt;0,MATCH($C16,GrpB!$P$23:$P$26,0),0)</f>
        <v>0</v>
      </c>
      <c r="AC16" s="465">
        <f>IF(VLOOKUP($C16,GrpB!$P$28:$X$31,9,0)+VLOOKUP($C16,GrpB!$P$28:$AD$31,15,0)&gt;0,MATCH($C16,GrpB!$P$28:$P$31,0),0)</f>
        <v>0</v>
      </c>
      <c r="AD16" s="465">
        <f>IF(VLOOKUP($C16,GrpB!$P$33:$X$36,9,0)+VLOOKUP($C16,GrpB!$P$33:$AD$36,15,0)&gt;0,MATCH($C16,GrpB!$P$33:$P$36,0),0)</f>
        <v>0</v>
      </c>
    </row>
    <row r="17" spans="2:35" x14ac:dyDescent="0.25">
      <c r="AA17" s="124">
        <f>SUM(AA13:AA16)</f>
        <v>0</v>
      </c>
      <c r="AB17" s="124">
        <f t="shared" ref="AB17:AD17" si="1">SUM(AB13:AB16)</f>
        <v>0</v>
      </c>
      <c r="AC17" s="124">
        <f t="shared" si="1"/>
        <v>0</v>
      </c>
      <c r="AD17" s="124">
        <f t="shared" si="1"/>
        <v>0</v>
      </c>
      <c r="AE17" s="465">
        <f t="array" ref="AE17">MAX(IF($AA17:$AD17&gt;0,COLUMN($AA17:$AD17)-COLUMN(Z$1),0))</f>
        <v>0</v>
      </c>
    </row>
    <row r="18" spans="2:35" ht="15.75" thickBot="1" x14ac:dyDescent="0.3"/>
    <row r="19" spans="2:35" ht="19.5" thickBot="1" x14ac:dyDescent="0.35">
      <c r="B19" s="328" t="str">
        <f>IF(OR($AE25&gt;0,$L21&lt;&gt;"",$L22&lt;&gt;"",$L23&lt;&gt;""),"","")</f>
        <v/>
      </c>
      <c r="C19" s="325" t="str">
        <f>Sprache!$E$93&amp;" C"</f>
        <v>Gruppe C</v>
      </c>
      <c r="D19" s="829" t="str">
        <f>Sprache!$E$101</f>
        <v>Gesamt</v>
      </c>
      <c r="E19" s="829"/>
      <c r="F19" s="829"/>
      <c r="G19" s="829"/>
      <c r="H19" s="829"/>
      <c r="I19" s="829"/>
      <c r="J19" s="830" t="str">
        <f>Sprache!$E$104</f>
        <v>Dir. Vergl.(2)</v>
      </c>
      <c r="K19" s="829"/>
      <c r="L19" s="829"/>
      <c r="M19" s="829"/>
      <c r="N19" s="829"/>
      <c r="O19" s="831"/>
      <c r="P19" s="830" t="str">
        <f>Sprache!$E$105</f>
        <v>Dir. Vergl.(3)</v>
      </c>
      <c r="Q19" s="829"/>
      <c r="R19" s="829"/>
      <c r="S19" s="829"/>
      <c r="T19" s="831"/>
      <c r="U19" s="326"/>
      <c r="V19" s="466"/>
      <c r="W19" s="327"/>
    </row>
    <row r="20" spans="2:35" ht="15.75" thickBot="1" x14ac:dyDescent="0.3">
      <c r="D20" s="120" t="str">
        <f>Sprache!$E$95</f>
        <v>Pkt</v>
      </c>
      <c r="E20" s="465" t="str">
        <f>Sprache!$E$96</f>
        <v>TD</v>
      </c>
      <c r="F20" s="832" t="str">
        <f>Sprache!$E$97</f>
        <v>Tore</v>
      </c>
      <c r="G20" s="832"/>
      <c r="H20" s="832"/>
      <c r="I20" s="464" t="str">
        <f>Sprache!$E$98</f>
        <v>Siege</v>
      </c>
      <c r="L20" s="120" t="str">
        <f>Sprache!$E$95</f>
        <v>Pkt</v>
      </c>
      <c r="M20" s="120" t="str">
        <f>Sprache!$E$99</f>
        <v>Elfm</v>
      </c>
      <c r="N20" s="120"/>
      <c r="O20" s="120"/>
      <c r="P20" s="120" t="str">
        <f>Sprache!$E$95</f>
        <v>Pkt</v>
      </c>
      <c r="Q20" s="465" t="str">
        <f>Sprache!$E$96</f>
        <v>TD</v>
      </c>
      <c r="R20" s="833" t="str">
        <f>Sprache!$E$97</f>
        <v>Tore</v>
      </c>
      <c r="S20" s="833"/>
      <c r="T20" s="833"/>
      <c r="V20" s="465" t="str">
        <f>Sprache!$E$102</f>
        <v>Fair-Play/Los</v>
      </c>
      <c r="W20" s="128" t="str">
        <f>Sprache!$E$103</f>
        <v>Nicht klar</v>
      </c>
    </row>
    <row r="21" spans="2:35" ht="15.75" x14ac:dyDescent="0.25">
      <c r="B21" s="122" t="s">
        <v>24</v>
      </c>
      <c r="C21" s="121" t="str">
        <f>GrpC!$P$11</f>
        <v>Schweden</v>
      </c>
      <c r="D21" s="341">
        <f>GrpC!$Q$11</f>
        <v>9</v>
      </c>
      <c r="E21" s="342">
        <f>GrpC!$R$11</f>
        <v>7</v>
      </c>
      <c r="F21" s="347">
        <f>GrpC!$S$11</f>
        <v>8</v>
      </c>
      <c r="G21" s="339" t="s">
        <v>28</v>
      </c>
      <c r="H21" s="390">
        <f>GrpC!$T$11</f>
        <v>1</v>
      </c>
      <c r="I21" s="393">
        <f>GrpC!$U$11</f>
        <v>3</v>
      </c>
      <c r="L21" s="407" t="str">
        <f>GrpC!$AD$11</f>
        <v/>
      </c>
      <c r="M21" s="408" t="str">
        <f>GrpC!$AE$11</f>
        <v/>
      </c>
      <c r="N21" s="354"/>
      <c r="O21" s="354"/>
      <c r="P21" s="355" t="str">
        <f>IF($AE25=0,"",IF(INDEX($AA21:$AD24,1,$AE25)=0,"",INDEX($AF21:$AI23,INDEX($AA21:$AD24,1,$AE25),1)))</f>
        <v/>
      </c>
      <c r="Q21" s="356" t="str">
        <f>IF($AE25=0,"",IF(INDEX($AA21:$AD24,1,$AE25)=0,"",INDEX($AF21:$AI23,INDEX($AA21:$AD24,1,$AE25),2)))</f>
        <v/>
      </c>
      <c r="R21" s="357" t="str">
        <f>IF($AE25=0,"",IF(INDEX($AA21:$AD24,1,$AE25)=0,"",INDEX($AF21:$AI23,INDEX($AA21:$AD24,1,$AE25),3)))</f>
        <v/>
      </c>
      <c r="S21" s="358" t="s">
        <v>28</v>
      </c>
      <c r="T21" s="359" t="str">
        <f>IF($AE25=0,"",IF(INDEX($AA21:$AD24,1,$AE25)=0,"",INDEX($AF21:$AI23,INDEX($AA21:$AD24,1,$AE25),4)))</f>
        <v/>
      </c>
      <c r="V21" s="413">
        <f>SUMIFS(FairPlayPoints1,FairPlayTeams1,$C21)+SUMIFS(FairPlayPoints2,FairPlayTeams2,$C21)</f>
        <v>0</v>
      </c>
      <c r="W21" s="371" t="str">
        <f>IF($Y21&gt;0,"•","")</f>
        <v/>
      </c>
      <c r="Y21" s="465">
        <f>IF(AND(OR(TRUNC(GrpC!$V$11,4)=TRUNC(GrpC!$V$12,4),TRUNC(GrpC!$V$11,4)=TRUNC(GrpC!$V$13,4),TRUNC(GrpC!$V$11,4)=TRUNC(GrpC!$V$14,4)),VLOOKUP(GrpC!$P$11,GrpC!$P$4:$AC$7,14,0)),1,0)</f>
        <v>0</v>
      </c>
      <c r="AA21" s="465">
        <f>IF(VLOOKUP($C21,GrpC!$P$18:$X$21,9,0)+VLOOKUP($C21,GrpC!$P$18:$AD$21,15,0)&gt;0,MATCH($C21,GrpC!$P$18:$P$21,0),0)</f>
        <v>0</v>
      </c>
      <c r="AB21" s="465">
        <f>IF(VLOOKUP($C21,GrpC!$P$23:$X$26,9,0)+VLOOKUP($C21,GrpC!$P$23:$AD$26,15,0)&gt;0,MATCH($C21,GrpC!$P$23:$P$26,0),0)</f>
        <v>0</v>
      </c>
      <c r="AC21" s="465">
        <f>IF(VLOOKUP($C21,GrpC!$P$28:$X$31,9,0)+VLOOKUP($C21,GrpC!$P$28:$AD$31,15,0)&gt;0,MATCH($C21,GrpC!$P$28:$P$31,0),0)</f>
        <v>0</v>
      </c>
      <c r="AD21" s="465">
        <f>IF(VLOOKUP($C21,GrpC!$P$33:$X$36,9,0)+VLOOKUP($C21,GrpC!$P$33:$AD$36,15,0)&gt;0,MATCH($C21,GrpC!$P$33:$P$36,0),0)</f>
        <v>0</v>
      </c>
      <c r="AF21" s="465" t="str">
        <f t="array" ref="AF21:AI23">IF($AA25&gt;0,GrpC!$Q$18:$T$20,IF($AB25&gt;0,GrpC!$Q$23:$T$26,IF($AC25&gt;0,GrpC!$Q$28:$T$31,IF($AD25&gt;0,GrpC!$Q$33:$T$36,"0"))))</f>
        <v>0</v>
      </c>
      <c r="AG21" s="465" t="str">
        <v>0</v>
      </c>
      <c r="AH21" s="465" t="str">
        <v>0</v>
      </c>
      <c r="AI21" s="465" t="str">
        <v>0</v>
      </c>
    </row>
    <row r="22" spans="2:35" ht="15.75" x14ac:dyDescent="0.25">
      <c r="B22" s="122" t="s">
        <v>25</v>
      </c>
      <c r="C22" s="121" t="str">
        <f>GrpC!$P$12</f>
        <v>Deutschland</v>
      </c>
      <c r="D22" s="343">
        <f>GrpC!$Q$12</f>
        <v>6</v>
      </c>
      <c r="E22" s="344">
        <f>GrpC!$R$12</f>
        <v>0</v>
      </c>
      <c r="F22" s="348">
        <f>GrpC!$S$12</f>
        <v>5</v>
      </c>
      <c r="G22" s="123" t="s">
        <v>28</v>
      </c>
      <c r="H22" s="391">
        <f>GrpC!$T$12</f>
        <v>5</v>
      </c>
      <c r="I22" s="394">
        <f>GrpC!$U$12</f>
        <v>2</v>
      </c>
      <c r="L22" s="409" t="str">
        <f>GrpC!$AD$12</f>
        <v/>
      </c>
      <c r="M22" s="410" t="str">
        <f>GrpC!$AE$12</f>
        <v/>
      </c>
      <c r="N22" s="354"/>
      <c r="O22" s="354"/>
      <c r="P22" s="360" t="str">
        <f>IF($AE25=0,"",IF(INDEX($AA21:$AD24,2,$AE25)=0,"",INDEX($AF21:$AI23,INDEX($AA21:$AD24,2,$AE25),1)))</f>
        <v/>
      </c>
      <c r="Q22" s="361" t="str">
        <f>IF($AE25=0,"",IF(INDEX($AA21:$AD24,2,$AE25)=0,"",INDEX($AF21:$AI23,INDEX($AA21:$AD24,2,$AE25),2)))</f>
        <v/>
      </c>
      <c r="R22" s="362" t="str">
        <f>IF($AE25=0,"",IF(INDEX($AA21:$AD24,2,$AE25)=0,"",INDEX($AF21:$AI23,INDEX($AA21:$AD24,2,$AE25),3)))</f>
        <v/>
      </c>
      <c r="S22" s="363" t="s">
        <v>28</v>
      </c>
      <c r="T22" s="364" t="str">
        <f>IF($AE25=0,"",IF(INDEX($AA21:$AD24,2,$AE25)=0,"",INDEX($AF21:$AI23,INDEX($AA21:$AD24,2,$AE25),4)))</f>
        <v/>
      </c>
      <c r="V22" s="414">
        <f>SUMIFS(FairPlayPoints1,FairPlayTeams1,$C22)+SUMIFS(FairPlayPoints2,FairPlayTeams2,$C22)</f>
        <v>0</v>
      </c>
      <c r="W22" s="370" t="str">
        <f>IF($Y22&gt;0,"•","")</f>
        <v/>
      </c>
      <c r="Y22" s="465">
        <f>IF(AND(OR(TRUNC(GrpC!$V$12,4)=TRUNC(GrpC!$V$11,4),TRUNC(GrpC!$V$12,4)=TRUNC(GrpC!$V$13,4),TRUNC(GrpC!$V$12,4)=TRUNC(GrpC!$V$14,4)),VLOOKUP(GrpC!$P$12,GrpC!$P$4:$AC$7,14,0)),1,0)</f>
        <v>0</v>
      </c>
      <c r="AA22" s="465">
        <f>IF(VLOOKUP($C22,GrpC!$P$18:$X$21,9,0)+VLOOKUP($C22,GrpC!$P$18:$AD$21,15,0)&gt;0,MATCH($C22,GrpC!$P$18:$P$21,0),0)</f>
        <v>0</v>
      </c>
      <c r="AB22" s="465">
        <f>IF(VLOOKUP($C22,GrpC!$P$23:$X$26,9,0)+VLOOKUP($C22,GrpC!$P$23:$AD$26,15,0)&gt;0,MATCH($C22,GrpC!$P$23:$P$26,0),0)</f>
        <v>0</v>
      </c>
      <c r="AC22" s="465">
        <f>IF(VLOOKUP($C22,GrpC!$P$28:$X$31,9,0)+VLOOKUP($C22,GrpC!$P$28:$AD$31,15,0)&gt;0,MATCH($C22,GrpC!$P$28:$P$31,0),0)</f>
        <v>0</v>
      </c>
      <c r="AD22" s="465">
        <f>IF(VLOOKUP($C22,GrpC!$P$33:$X$36,9,0)+VLOOKUP($C22,GrpC!$P$33:$AD$36,15,0)&gt;0,MATCH($C22,GrpC!$P$33:$P$36,0),0)</f>
        <v>0</v>
      </c>
      <c r="AF22" s="465" t="str">
        <v>0</v>
      </c>
      <c r="AG22" s="465" t="str">
        <v>0</v>
      </c>
      <c r="AH22" s="465" t="str">
        <v>0</v>
      </c>
      <c r="AI22" s="465" t="str">
        <v>0</v>
      </c>
    </row>
    <row r="23" spans="2:35" ht="15.75" x14ac:dyDescent="0.25">
      <c r="B23" s="122" t="s">
        <v>26</v>
      </c>
      <c r="C23" s="121" t="str">
        <f>GrpC!$P$13</f>
        <v>Polen</v>
      </c>
      <c r="D23" s="343">
        <f>GrpC!$Q$13</f>
        <v>3</v>
      </c>
      <c r="E23" s="344">
        <f>GrpC!$R$13</f>
        <v>-4</v>
      </c>
      <c r="F23" s="348">
        <f>GrpC!$S$13</f>
        <v>3</v>
      </c>
      <c r="G23" s="123" t="s">
        <v>28</v>
      </c>
      <c r="H23" s="391">
        <f>GrpC!$T$13</f>
        <v>7</v>
      </c>
      <c r="I23" s="394">
        <f>GrpC!$U$13</f>
        <v>1</v>
      </c>
      <c r="L23" s="409" t="str">
        <f>GrpC!$AD$13</f>
        <v/>
      </c>
      <c r="M23" s="410" t="str">
        <f>GrpC!$AE$13</f>
        <v/>
      </c>
      <c r="N23" s="354"/>
      <c r="O23" s="354"/>
      <c r="P23" s="360" t="str">
        <f>IF($AE25=0,"",IF(INDEX($AA21:$AD24,3,$AE25)=0,"",INDEX($AF21:$AI23,INDEX($AA21:$AD24,3,$AE25),1)))</f>
        <v/>
      </c>
      <c r="Q23" s="361" t="str">
        <f>IF($AE25=0,"",IF(INDEX($AA21:$AD24,3,$AE25)=0,"",INDEX($AF21:$AI23,INDEX($AA21:$AD24,3,$AE25),2)))</f>
        <v/>
      </c>
      <c r="R23" s="362" t="str">
        <f>IF($AE25=0,"",IF(INDEX($AA21:$AD24,3,$AE25)=0,"",INDEX($AF21:$AI23,INDEX($AA21:$AD24,3,$AE25),3)))</f>
        <v/>
      </c>
      <c r="S23" s="363" t="s">
        <v>28</v>
      </c>
      <c r="T23" s="364" t="str">
        <f>IF($AE25=0,"",IF(INDEX($AA21:$AD24,3,$AE25)=0,"",INDEX($AF21:$AI23,INDEX($AA21:$AD24,3,$AE25),4)))</f>
        <v/>
      </c>
      <c r="V23" s="414">
        <f>SUMIFS(FairPlayPoints1,FairPlayTeams1,$C23)+SUMIFS(FairPlayPoints2,FairPlayTeams2,$C23)</f>
        <v>0</v>
      </c>
      <c r="W23" s="370" t="str">
        <f>IF($Y23&gt;0,"•","")</f>
        <v/>
      </c>
      <c r="Y23" s="465">
        <f>IF(AND(OR(TRUNC(GrpC!$V$13,4)=TRUNC(GrpC!$V$11,4),TRUNC(GrpC!$V$13,4)=TRUNC(GrpC!$V$12,4),TRUNC(GrpC!$V$13,4)=TRUNC(GrpC!$V$14,4)),VLOOKUP(GrpC!$P$13,GrpC!$P$4:$AC$7,14,0)),1,0)</f>
        <v>0</v>
      </c>
      <c r="AA23" s="465">
        <f>IF(VLOOKUP($C23,GrpC!$P$18:$X$21,9,0)+VLOOKUP($C23,GrpC!$P$18:$AD$21,15,0)&gt;0,MATCH($C23,GrpC!$P$18:$P$21,0),0)</f>
        <v>0</v>
      </c>
      <c r="AB23" s="465">
        <f>IF(VLOOKUP($C23,GrpC!$P$23:$X$26,9,0)+VLOOKUP($C23,GrpC!$P$23:$AD$26,15,0)&gt;0,MATCH($C23,GrpC!$P$23:$P$26,0),0)</f>
        <v>0</v>
      </c>
      <c r="AC23" s="465">
        <f>IF(VLOOKUP($C23,GrpC!$P$28:$X$31,9,0)+VLOOKUP($C23,GrpC!$P$28:$AD$31,15,0)&gt;0,MATCH($C23,GrpC!$P$28:$P$31,0),0)</f>
        <v>0</v>
      </c>
      <c r="AD23" s="465">
        <f>IF(VLOOKUP($C23,GrpC!$P$33:$X$36,9,0)+VLOOKUP($C23,GrpC!$P$33:$AD$36,15,0)&gt;0,MATCH($C23,GrpC!$P$33:$P$36,0),0)</f>
        <v>0</v>
      </c>
      <c r="AF23" s="465" t="str">
        <v>0</v>
      </c>
      <c r="AG23" s="465" t="str">
        <v>0</v>
      </c>
      <c r="AH23" s="465" t="str">
        <v>0</v>
      </c>
      <c r="AI23" s="465" t="str">
        <v>0</v>
      </c>
    </row>
    <row r="24" spans="2:35" ht="16.5" thickBot="1" x14ac:dyDescent="0.3">
      <c r="B24" s="122" t="s">
        <v>27</v>
      </c>
      <c r="C24" s="121" t="str">
        <f>GrpC!$P$14</f>
        <v>Dänemark</v>
      </c>
      <c r="D24" s="345">
        <f>GrpC!$Q$14</f>
        <v>0</v>
      </c>
      <c r="E24" s="346">
        <f>GrpC!$R$14</f>
        <v>-3</v>
      </c>
      <c r="F24" s="349">
        <f>GrpC!$S$14</f>
        <v>3</v>
      </c>
      <c r="G24" s="340" t="s">
        <v>28</v>
      </c>
      <c r="H24" s="392">
        <f>GrpC!$T$14</f>
        <v>6</v>
      </c>
      <c r="I24" s="395">
        <f>GrpC!$U$14</f>
        <v>0</v>
      </c>
      <c r="L24" s="411" t="str">
        <f>GrpC!$AD$14</f>
        <v/>
      </c>
      <c r="M24" s="412" t="str">
        <f>GrpC!$AE$14</f>
        <v/>
      </c>
      <c r="N24" s="354"/>
      <c r="O24" s="354"/>
      <c r="P24" s="365" t="str">
        <f>IF($AE25=0,"",IF(INDEX($AA21:$AD24,4,$AE25)=0,"",INDEX($AF21:$AI23,INDEX($AA21:$AD24,4,$AE25),1)))</f>
        <v/>
      </c>
      <c r="Q24" s="366" t="str">
        <f>IF($AE25=0,"",IF(INDEX($AA21:$AD24,4,$AE25)=0,"",INDEX($AF21:$AI23,INDEX($AA21:$AD24,4,$AE25),2)))</f>
        <v/>
      </c>
      <c r="R24" s="367" t="str">
        <f>IF($AE25=0,"",IF(INDEX($AA21:$AD24,4,$AE25)=0,"",INDEX($AF21:$AI23,INDEX($AA21:$AD24,4,$AE25),3)))</f>
        <v/>
      </c>
      <c r="S24" s="368" t="s">
        <v>28</v>
      </c>
      <c r="T24" s="369" t="str">
        <f>IF($AE25=0,"",IF(INDEX($AA21:$AD24,4,$AE25)=0,"",INDEX($AF21:$AI23,INDEX($AA21:$AD24,4,$AE25),4)))</f>
        <v/>
      </c>
      <c r="V24" s="415">
        <f>SUMIFS(FairPlayPoints1,FairPlayTeams1,$C24)+SUMIFS(FairPlayPoints2,FairPlayTeams2,$C24)</f>
        <v>0</v>
      </c>
      <c r="W24" s="372" t="str">
        <f>IF($Y24&gt;0,"•","")</f>
        <v/>
      </c>
      <c r="Y24" s="465">
        <f>IF(AND(OR(TRUNC(GrpC!$V$14,4)=TRUNC(GrpC!$V$11,4),TRUNC(GrpC!$V$14,4)=TRUNC(GrpC!$V$12,4),TRUNC(GrpC!$V$14,4)=TRUNC(GrpC!$V$13,4)),VLOOKUP(GrpC!$P$14,GrpC!$P$4:$AC$7,14,0)),1,0)</f>
        <v>0</v>
      </c>
      <c r="AA24" s="465">
        <f>IF(VLOOKUP($C24,GrpC!$P$18:$X$21,9,0)+VLOOKUP($C24,GrpC!$P$18:$AD$21,15,0)&gt;0,MATCH($C24,GrpC!$P$18:$P$21,0),0)</f>
        <v>0</v>
      </c>
      <c r="AB24" s="465">
        <f>IF(VLOOKUP($C24,GrpC!$P$23:$X$26,9,0)+VLOOKUP($C24,GrpC!$P$23:$AD$26,15,0)&gt;0,MATCH($C24,GrpC!$P$23:$P$26,0),0)</f>
        <v>0</v>
      </c>
      <c r="AC24" s="465">
        <f>IF(VLOOKUP($C24,GrpC!$P$28:$X$31,9,0)+VLOOKUP($C24,GrpC!$P$28:$AD$31,15,0)&gt;0,MATCH($C24,GrpC!$P$28:$P$31,0),0)</f>
        <v>0</v>
      </c>
      <c r="AD24" s="465">
        <f>IF(VLOOKUP($C24,GrpC!$P$33:$X$36,9,0)+VLOOKUP($C24,GrpC!$P$33:$AD$36,15,0)&gt;0,MATCH($C24,GrpC!$P$33:$P$36,0),0)</f>
        <v>0</v>
      </c>
    </row>
    <row r="25" spans="2:35" x14ac:dyDescent="0.25">
      <c r="AA25" s="124">
        <f>SUM(AA21:AA24)</f>
        <v>0</v>
      </c>
      <c r="AB25" s="124">
        <f t="shared" ref="AB25:AD25" si="2">SUM(AB21:AB24)</f>
        <v>0</v>
      </c>
      <c r="AC25" s="124">
        <f t="shared" si="2"/>
        <v>0</v>
      </c>
      <c r="AD25" s="124">
        <f t="shared" si="2"/>
        <v>0</v>
      </c>
      <c r="AE25" s="465">
        <f t="array" ref="AE25">MAX(IF($AA25:$AD25&gt;0,COLUMN($AA25:$AD25)-COLUMN(Z$1),0))</f>
        <v>0</v>
      </c>
    </row>
    <row r="26" spans="2:35" ht="15.75" thickBot="1" x14ac:dyDescent="0.3"/>
    <row r="27" spans="2:35" ht="19.5" thickBot="1" x14ac:dyDescent="0.35">
      <c r="B27" s="328" t="str">
        <f>IF(OR($AE33&gt;0,$L29&lt;&gt;"",$L30&lt;&gt;"",$L31&lt;&gt;""),"","")</f>
        <v/>
      </c>
      <c r="C27" s="325" t="str">
        <f>Sprache!$E$93&amp;" D"</f>
        <v>Gruppe D</v>
      </c>
      <c r="D27" s="829" t="str">
        <f>Sprache!$E$101</f>
        <v>Gesamt</v>
      </c>
      <c r="E27" s="829"/>
      <c r="F27" s="829"/>
      <c r="G27" s="829"/>
      <c r="H27" s="829"/>
      <c r="I27" s="829"/>
      <c r="J27" s="830" t="str">
        <f>Sprache!$E$104</f>
        <v>Dir. Vergl.(2)</v>
      </c>
      <c r="K27" s="829"/>
      <c r="L27" s="829"/>
      <c r="M27" s="829"/>
      <c r="N27" s="829"/>
      <c r="O27" s="831"/>
      <c r="P27" s="830" t="str">
        <f>Sprache!$E$105</f>
        <v>Dir. Vergl.(3)</v>
      </c>
      <c r="Q27" s="829"/>
      <c r="R27" s="829"/>
      <c r="S27" s="829"/>
      <c r="T27" s="831"/>
      <c r="U27" s="326"/>
      <c r="V27" s="466"/>
      <c r="W27" s="327"/>
    </row>
    <row r="28" spans="2:35" ht="15.75" thickBot="1" x14ac:dyDescent="0.3">
      <c r="D28" s="120" t="str">
        <f>Sprache!$E$95</f>
        <v>Pkt</v>
      </c>
      <c r="E28" s="465" t="str">
        <f>Sprache!$E$96</f>
        <v>TD</v>
      </c>
      <c r="F28" s="832" t="str">
        <f>Sprache!$E$97</f>
        <v>Tore</v>
      </c>
      <c r="G28" s="832"/>
      <c r="H28" s="832"/>
      <c r="I28" s="464" t="str">
        <f>Sprache!$E$98</f>
        <v>Siege</v>
      </c>
      <c r="L28" s="120" t="str">
        <f>Sprache!$E$95</f>
        <v>Pkt</v>
      </c>
      <c r="M28" s="120" t="str">
        <f>Sprache!$E$99</f>
        <v>Elfm</v>
      </c>
      <c r="N28" s="120"/>
      <c r="O28" s="120"/>
      <c r="P28" s="120" t="str">
        <f>Sprache!$E$95</f>
        <v>Pkt</v>
      </c>
      <c r="Q28" s="465" t="str">
        <f>Sprache!$E$96</f>
        <v>TD</v>
      </c>
      <c r="R28" s="833" t="str">
        <f>Sprache!$E$97</f>
        <v>Tore</v>
      </c>
      <c r="S28" s="833"/>
      <c r="T28" s="833"/>
      <c r="V28" s="465" t="str">
        <f>Sprache!$E$102</f>
        <v>Fair-Play/Los</v>
      </c>
      <c r="W28" s="128" t="str">
        <f>Sprache!$E$103</f>
        <v>Nicht klar</v>
      </c>
    </row>
    <row r="29" spans="2:35" ht="15.75" x14ac:dyDescent="0.25">
      <c r="B29" s="122" t="s">
        <v>24</v>
      </c>
      <c r="C29" s="121" t="str">
        <f>GrpD!$P$11</f>
        <v>Frankreich</v>
      </c>
      <c r="D29" s="341">
        <f>GrpD!$Q$11</f>
        <v>9</v>
      </c>
      <c r="E29" s="342">
        <f>GrpD!$R$11</f>
        <v>7</v>
      </c>
      <c r="F29" s="347">
        <f>GrpD!$S$11</f>
        <v>11</v>
      </c>
      <c r="G29" s="339" t="s">
        <v>28</v>
      </c>
      <c r="H29" s="390">
        <f>GrpD!$T$11</f>
        <v>4</v>
      </c>
      <c r="I29" s="393">
        <f>GrpD!$U$11</f>
        <v>3</v>
      </c>
      <c r="L29" s="407" t="str">
        <f>GrpD!$AD$11</f>
        <v/>
      </c>
      <c r="M29" s="408" t="str">
        <f>GrpD!$AE$11</f>
        <v/>
      </c>
      <c r="N29" s="354"/>
      <c r="O29" s="354"/>
      <c r="P29" s="355" t="str">
        <f>IF($AE33=0,"",IF(INDEX($AA29:$AD32,1,$AE33)=0,"",INDEX($AF29:$AI31,INDEX($AA29:$AD32,1,$AE33),1)))</f>
        <v/>
      </c>
      <c r="Q29" s="356" t="str">
        <f>IF($AE33=0,"",IF(INDEX($AA29:$AD32,1,$AE33)=0,"",INDEX($AF29:$AI31,INDEX($AA29:$AD32,1,$AE33),2)))</f>
        <v/>
      </c>
      <c r="R29" s="357" t="str">
        <f>IF($AE33=0,"",IF(INDEX($AA29:$AD32,1,$AE33)=0,"",INDEX($AF29:$AI31,INDEX($AA29:$AD32,1,$AE33),3)))</f>
        <v/>
      </c>
      <c r="S29" s="358" t="s">
        <v>28</v>
      </c>
      <c r="T29" s="359" t="str">
        <f>IF($AE33=0,"",IF(INDEX($AA29:$AD32,1,$AE33)=0,"",INDEX($AF29:$AI31,INDEX($AA29:$AD32,1,$AE33),4)))</f>
        <v/>
      </c>
      <c r="V29" s="413">
        <f>SUMIFS(FairPlayPoints1,FairPlayTeams1,$C29)+SUMIFS(FairPlayPoints2,FairPlayTeams2,$C29)</f>
        <v>0</v>
      </c>
      <c r="W29" s="371" t="str">
        <f>IF($Y29&gt;0,"•","")</f>
        <v/>
      </c>
      <c r="Y29" s="465">
        <f>IF(AND(OR(TRUNC(GrpD!$V$11,4)=TRUNC(GrpD!$V$12,4),TRUNC(GrpD!$V$11,4)=TRUNC(GrpD!$V$13,4),TRUNC(GrpD!$V$11,4)=TRUNC(GrpD!$V$14,4)),VLOOKUP(GrpD!$P$11,GrpD!$P$4:$AC$7,14,0)),1,0)</f>
        <v>0</v>
      </c>
      <c r="AA29" s="465">
        <f>IF(VLOOKUP($C29,GrpD!$P$18:$X$21,9,0)+VLOOKUP($C29,GrpD!$P$18:$AD$21,15,0)&gt;0,MATCH($C29,GrpD!$P$18:$P$21,0),0)</f>
        <v>0</v>
      </c>
      <c r="AB29" s="465">
        <f>IF(VLOOKUP($C29,GrpD!$P$23:$X$26,9,0)+VLOOKUP($C29,GrpD!$P$23:$AD$26,15,0)&gt;0,MATCH($C29,GrpD!$P$23:$P$26,0),0)</f>
        <v>0</v>
      </c>
      <c r="AC29" s="465">
        <f>IF(VLOOKUP($C29,GrpD!$P$28:$X$31,9,0)+VLOOKUP($C29,GrpD!$P$28:$AD$31,15,0)&gt;0,MATCH($C29,GrpD!$P$28:$P$31,0),0)</f>
        <v>0</v>
      </c>
      <c r="AD29" s="465">
        <f>IF(VLOOKUP($C29,GrpD!$P$33:$X$36,9,0)+VLOOKUP($C29,GrpD!$P$33:$AD$36,15,0)&gt;0,MATCH($C29,GrpD!$P$33:$P$36,0),0)</f>
        <v>0</v>
      </c>
      <c r="AF29" s="465" t="str">
        <f t="array" ref="AF29:AI31">IF($AA33&gt;0,GrpD!$Q$18:$T$20,IF($AB33&gt;0,GrpD!$Q$23:$T$26,IF($AC33&gt;0,GrpD!$Q$28:$T$31,IF($AD33&gt;0,GrpD!$Q$33:$T$36,"0"))))</f>
        <v>0</v>
      </c>
      <c r="AG29" s="465" t="str">
        <v>0</v>
      </c>
      <c r="AH29" s="465" t="str">
        <v>0</v>
      </c>
      <c r="AI29" s="465" t="str">
        <v>0</v>
      </c>
    </row>
    <row r="30" spans="2:35" ht="15.75" x14ac:dyDescent="0.25">
      <c r="B30" s="122" t="s">
        <v>25</v>
      </c>
      <c r="C30" s="121" t="str">
        <f>GrpD!$P$12</f>
        <v>England</v>
      </c>
      <c r="D30" s="343">
        <f>GrpD!$Q$12</f>
        <v>6</v>
      </c>
      <c r="E30" s="344">
        <f>GrpD!$R$12</f>
        <v>8</v>
      </c>
      <c r="F30" s="348">
        <f>GrpD!$S$12</f>
        <v>11</v>
      </c>
      <c r="G30" s="123" t="s">
        <v>28</v>
      </c>
      <c r="H30" s="391">
        <f>GrpD!$T$12</f>
        <v>3</v>
      </c>
      <c r="I30" s="394">
        <f>GrpD!$U$12</f>
        <v>2</v>
      </c>
      <c r="L30" s="409" t="str">
        <f>GrpD!$AD$12</f>
        <v/>
      </c>
      <c r="M30" s="410" t="str">
        <f>GrpD!$AE$12</f>
        <v/>
      </c>
      <c r="N30" s="354"/>
      <c r="O30" s="354"/>
      <c r="P30" s="360" t="str">
        <f>IF($AE33=0,"",IF(INDEX($AA29:$AD32,2,$AE33)=0,"",INDEX($AF29:$AI31,INDEX($AA29:$AD32,2,$AE33),1)))</f>
        <v/>
      </c>
      <c r="Q30" s="361" t="str">
        <f>IF($AE33=0,"",IF(INDEX($AA29:$AD32,2,$AE33)=0,"",INDEX($AF29:$AI31,INDEX($AA29:$AD32,2,$AE33),2)))</f>
        <v/>
      </c>
      <c r="R30" s="362" t="str">
        <f>IF($AE33=0,"",IF(INDEX($AA29:$AD32,2,$AE33)=0,"",INDEX($AF29:$AI31,INDEX($AA29:$AD32,2,$AE33),3)))</f>
        <v/>
      </c>
      <c r="S30" s="363" t="s">
        <v>28</v>
      </c>
      <c r="T30" s="364" t="str">
        <f>IF($AE33=0,"",IF(INDEX($AA29:$AD32,2,$AE33)=0,"",INDEX($AF29:$AI31,INDEX($AA29:$AD32,2,$AE33),4)))</f>
        <v/>
      </c>
      <c r="V30" s="414">
        <f>SUMIFS(FairPlayPoints1,FairPlayTeams1,$C30)+SUMIFS(FairPlayPoints2,FairPlayTeams2,$C30)</f>
        <v>0</v>
      </c>
      <c r="W30" s="370" t="str">
        <f>IF($Y30&gt;0,"•","")</f>
        <v/>
      </c>
      <c r="Y30" s="465">
        <f>IF(AND(OR(TRUNC(GrpD!$V$12,4)=TRUNC(GrpD!$V$11,4),TRUNC(GrpD!$V$12,4)=TRUNC(GrpD!$V$13,4),TRUNC(GrpD!$V$12,4)=TRUNC(GrpD!$V$14,4)),VLOOKUP(GrpD!$P$12,GrpD!$P$4:$AC$7,14,0)),1,0)</f>
        <v>0</v>
      </c>
      <c r="AA30" s="465">
        <f>IF(VLOOKUP($C30,GrpD!$P$18:$X$21,9,0)+VLOOKUP($C30,GrpD!$P$18:$AD$21,15,0)&gt;0,MATCH($C30,GrpD!$P$18:$P$21,0),0)</f>
        <v>0</v>
      </c>
      <c r="AB30" s="465">
        <f>IF(VLOOKUP($C30,GrpD!$P$23:$X$26,9,0)+VLOOKUP($C30,GrpD!$P$23:$AD$26,15,0)&gt;0,MATCH($C30,GrpD!$P$23:$P$26,0),0)</f>
        <v>0</v>
      </c>
      <c r="AC30" s="465">
        <f>IF(VLOOKUP($C30,GrpD!$P$28:$X$31,9,0)+VLOOKUP($C30,GrpD!$P$28:$AD$31,15,0)&gt;0,MATCH($C30,GrpD!$P$28:$P$31,0),0)</f>
        <v>0</v>
      </c>
      <c r="AD30" s="465">
        <f>IF(VLOOKUP($C30,GrpD!$P$33:$X$36,9,0)+VLOOKUP($C30,GrpD!$P$33:$AD$36,15,0)&gt;0,MATCH($C30,GrpD!$P$33:$P$36,0),0)</f>
        <v>0</v>
      </c>
      <c r="AF30" s="465" t="str">
        <v>0</v>
      </c>
      <c r="AG30" s="465" t="str">
        <v>0</v>
      </c>
      <c r="AH30" s="465" t="str">
        <v>0</v>
      </c>
      <c r="AI30" s="465" t="str">
        <v>0</v>
      </c>
    </row>
    <row r="31" spans="2:35" ht="15.75" x14ac:dyDescent="0.25">
      <c r="B31" s="122" t="s">
        <v>26</v>
      </c>
      <c r="C31" s="121" t="str">
        <f>GrpD!$P$13</f>
        <v>Niederlande</v>
      </c>
      <c r="D31" s="343">
        <f>GrpD!$Q$13</f>
        <v>3</v>
      </c>
      <c r="E31" s="344">
        <f>GrpD!$R$13</f>
        <v>-4</v>
      </c>
      <c r="F31" s="348">
        <f>GrpD!$S$13</f>
        <v>5</v>
      </c>
      <c r="G31" s="123" t="s">
        <v>28</v>
      </c>
      <c r="H31" s="391">
        <f>GrpD!$T$13</f>
        <v>9</v>
      </c>
      <c r="I31" s="394">
        <f>GrpD!$U$13</f>
        <v>1</v>
      </c>
      <c r="L31" s="409" t="str">
        <f>GrpD!$AD$13</f>
        <v/>
      </c>
      <c r="M31" s="410" t="str">
        <f>GrpD!$AE$13</f>
        <v/>
      </c>
      <c r="N31" s="354"/>
      <c r="O31" s="354"/>
      <c r="P31" s="360" t="str">
        <f>IF($AE33=0,"",IF(INDEX($AA29:$AD32,3,$AE33)=0,"",INDEX($AF29:$AI31,INDEX($AA29:$AD32,3,$AE33),1)))</f>
        <v/>
      </c>
      <c r="Q31" s="361" t="str">
        <f>IF($AE33=0,"",IF(INDEX($AA29:$AD32,3,$AE33)=0,"",INDEX($AF29:$AI31,INDEX($AA29:$AD32,3,$AE33),2)))</f>
        <v/>
      </c>
      <c r="R31" s="362" t="str">
        <f>IF($AE33=0,"",IF(INDEX($AA29:$AD32,3,$AE33)=0,"",INDEX($AF29:$AI31,INDEX($AA29:$AD32,3,$AE33),3)))</f>
        <v/>
      </c>
      <c r="S31" s="363" t="s">
        <v>28</v>
      </c>
      <c r="T31" s="364" t="str">
        <f>IF($AE33=0,"",IF(INDEX($AA29:$AD32,3,$AE33)=0,"",INDEX($AF29:$AI31,INDEX($AA29:$AD32,3,$AE33),4)))</f>
        <v/>
      </c>
      <c r="V31" s="414">
        <f>SUMIFS(FairPlayPoints1,FairPlayTeams1,$C31)+SUMIFS(FairPlayPoints2,FairPlayTeams2,$C31)</f>
        <v>0</v>
      </c>
      <c r="W31" s="370" t="str">
        <f>IF($Y31&gt;0,"•","")</f>
        <v/>
      </c>
      <c r="Y31" s="465">
        <f>IF(AND(OR(TRUNC(GrpD!$V$13,4)=TRUNC(GrpD!$V$11,4),TRUNC(GrpD!$V$13,4)=TRUNC(GrpD!$V$12,4),TRUNC(GrpD!$V$13,4)=TRUNC(GrpD!$V$14,4)),VLOOKUP(GrpD!$P$13,GrpD!$P$4:$AC$7,14,0)),1,0)</f>
        <v>0</v>
      </c>
      <c r="AA31" s="465">
        <f>IF(VLOOKUP($C31,GrpD!$P$18:$X$21,9,0)+VLOOKUP($C31,GrpD!$P$18:$AD$21,15,0)&gt;0,MATCH($C31,GrpD!$P$18:$P$21,0),0)</f>
        <v>0</v>
      </c>
      <c r="AB31" s="465">
        <f>IF(VLOOKUP($C31,GrpD!$P$23:$X$26,9,0)+VLOOKUP($C31,GrpD!$P$23:$AD$26,15,0)&gt;0,MATCH($C31,GrpD!$P$23:$P$26,0),0)</f>
        <v>0</v>
      </c>
      <c r="AC31" s="465">
        <f>IF(VLOOKUP($C31,GrpD!$P$28:$X$31,9,0)+VLOOKUP($C31,GrpD!$P$28:$AD$31,15,0)&gt;0,MATCH($C31,GrpD!$P$28:$P$31,0),0)</f>
        <v>0</v>
      </c>
      <c r="AD31" s="465">
        <f>IF(VLOOKUP($C31,GrpD!$P$33:$X$36,9,0)+VLOOKUP($C31,GrpD!$P$33:$AD$36,15,0)&gt;0,MATCH($C31,GrpD!$P$33:$P$36,0),0)</f>
        <v>0</v>
      </c>
      <c r="AF31" s="465" t="str">
        <v>0</v>
      </c>
      <c r="AG31" s="465" t="str">
        <v>0</v>
      </c>
      <c r="AH31" s="465" t="str">
        <v>0</v>
      </c>
      <c r="AI31" s="465" t="str">
        <v>0</v>
      </c>
    </row>
    <row r="32" spans="2:35" ht="16.5" thickBot="1" x14ac:dyDescent="0.3">
      <c r="B32" s="122" t="s">
        <v>27</v>
      </c>
      <c r="C32" s="121" t="str">
        <f>GrpD!$P$14</f>
        <v>Wales</v>
      </c>
      <c r="D32" s="345">
        <f>GrpD!$Q$14</f>
        <v>0</v>
      </c>
      <c r="E32" s="346">
        <f>GrpD!$R$14</f>
        <v>-11</v>
      </c>
      <c r="F32" s="349">
        <f>GrpD!$S$14</f>
        <v>2</v>
      </c>
      <c r="G32" s="340" t="s">
        <v>28</v>
      </c>
      <c r="H32" s="392">
        <f>GrpD!$T$14</f>
        <v>13</v>
      </c>
      <c r="I32" s="395">
        <f>GrpD!$U$14</f>
        <v>0</v>
      </c>
      <c r="L32" s="411" t="str">
        <f>GrpD!$AD$14</f>
        <v/>
      </c>
      <c r="M32" s="412" t="str">
        <f>GrpD!$AE$14</f>
        <v/>
      </c>
      <c r="N32" s="354"/>
      <c r="O32" s="354"/>
      <c r="P32" s="365" t="str">
        <f>IF($AE33=0,"",IF(INDEX($AA29:$AD32,4,$AE33)=0,"",INDEX($AF29:$AI31,INDEX($AA29:$AD32,4,$AE33),1)))</f>
        <v/>
      </c>
      <c r="Q32" s="366" t="str">
        <f>IF($AE33=0,"",IF(INDEX($AA29:$AD32,4,$AE33)=0,"",INDEX($AF29:$AI31,INDEX($AA29:$AD32,4,$AE33),2)))</f>
        <v/>
      </c>
      <c r="R32" s="367" t="str">
        <f>IF($AE33=0,"",IF(INDEX($AA29:$AD32,4,$AE33)=0,"",INDEX($AF29:$AI31,INDEX($AA29:$AD32,4,$AE33),3)))</f>
        <v/>
      </c>
      <c r="S32" s="368" t="s">
        <v>28</v>
      </c>
      <c r="T32" s="369" t="str">
        <f>IF($AE33=0,"",IF(INDEX($AA29:$AD32,4,$AE33)=0,"",INDEX($AF29:$AI31,INDEX($AA29:$AD32,4,$AE33),4)))</f>
        <v/>
      </c>
      <c r="V32" s="415">
        <f>SUMIFS(FairPlayPoints1,FairPlayTeams1,$C32)+SUMIFS(FairPlayPoints2,FairPlayTeams2,$C32)</f>
        <v>0</v>
      </c>
      <c r="W32" s="372" t="str">
        <f>IF($Y32&gt;0,"•","")</f>
        <v/>
      </c>
      <c r="Y32" s="465">
        <f>IF(AND(OR(TRUNC(GrpD!$V$14,4)=TRUNC(GrpD!$V$11,4),TRUNC(GrpD!$V$14,4)=TRUNC(GrpD!$V$12,4),TRUNC(GrpD!$V$14,4)=TRUNC(GrpD!$V$13,4)),VLOOKUP(GrpD!$P$14,GrpD!$P$4:$AC$7,14,0)),1,0)</f>
        <v>0</v>
      </c>
      <c r="AA32" s="465">
        <f>IF(VLOOKUP($C32,GrpD!$P$18:$X$21,9,0)+VLOOKUP($C32,GrpD!$P$18:$AD$21,15,0)&gt;0,MATCH($C32,GrpD!$P$18:$P$21,0),0)</f>
        <v>0</v>
      </c>
      <c r="AB32" s="465">
        <f>IF(VLOOKUP($C32,GrpD!$P$23:$X$26,9,0)+VLOOKUP($C32,GrpD!$P$23:$AD$26,15,0)&gt;0,MATCH($C32,GrpD!$P$23:$P$26,0),0)</f>
        <v>0</v>
      </c>
      <c r="AC32" s="465">
        <f>IF(VLOOKUP($C32,GrpD!$P$28:$X$31,9,0)+VLOOKUP($C32,GrpD!$P$28:$AD$31,15,0)&gt;0,MATCH($C32,GrpD!$P$28:$P$31,0),0)</f>
        <v>0</v>
      </c>
      <c r="AD32" s="465">
        <f>IF(VLOOKUP($C32,GrpD!$P$33:$X$36,9,0)+VLOOKUP($C32,GrpD!$P$33:$AD$36,15,0)&gt;0,MATCH($C32,GrpD!$P$33:$P$36,0),0)</f>
        <v>0</v>
      </c>
    </row>
    <row r="33" spans="27:31" x14ac:dyDescent="0.25">
      <c r="AA33" s="124">
        <f>SUM(AA29:AA32)</f>
        <v>0</v>
      </c>
      <c r="AB33" s="124">
        <f t="shared" ref="AB33:AD33" si="3">SUM(AB29:AB32)</f>
        <v>0</v>
      </c>
      <c r="AC33" s="124">
        <f t="shared" si="3"/>
        <v>0</v>
      </c>
      <c r="AD33" s="124">
        <f t="shared" si="3"/>
        <v>0</v>
      </c>
      <c r="AE33" s="465">
        <f t="array" ref="AE33">MAX(IF($AA33:$AD33&gt;0,COLUMN($AA33:$AD33)-COLUMN(Z$1),0))</f>
        <v>0</v>
      </c>
    </row>
    <row r="34" spans="27:31" x14ac:dyDescent="0.25"/>
    <row r="35" spans="27:31" x14ac:dyDescent="0.25"/>
  </sheetData>
  <sheetProtection sheet="1" objects="1" scenarios="1" selectLockedCells="1"/>
  <mergeCells count="21">
    <mergeCell ref="F28:H28"/>
    <mergeCell ref="R28:T28"/>
    <mergeCell ref="D11:I11"/>
    <mergeCell ref="J11:O11"/>
    <mergeCell ref="P11:T11"/>
    <mergeCell ref="F12:H12"/>
    <mergeCell ref="R12:T12"/>
    <mergeCell ref="D19:I19"/>
    <mergeCell ref="J19:O19"/>
    <mergeCell ref="P19:T19"/>
    <mergeCell ref="F20:H20"/>
    <mergeCell ref="R20:T20"/>
    <mergeCell ref="D27:I27"/>
    <mergeCell ref="J27:O27"/>
    <mergeCell ref="P27:T27"/>
    <mergeCell ref="B1:W1"/>
    <mergeCell ref="D3:I3"/>
    <mergeCell ref="J3:O3"/>
    <mergeCell ref="P3:T3"/>
    <mergeCell ref="F4:H4"/>
    <mergeCell ref="R4:T4"/>
  </mergeCells>
  <conditionalFormatting sqref="V29">
    <cfRule type="cellIs" dxfId="28" priority="16" operator="greaterThan">
      <formula>0</formula>
    </cfRule>
  </conditionalFormatting>
  <conditionalFormatting sqref="V30">
    <cfRule type="cellIs" dxfId="27" priority="15" operator="greaterThan">
      <formula>0</formula>
    </cfRule>
  </conditionalFormatting>
  <conditionalFormatting sqref="V31">
    <cfRule type="cellIs" dxfId="26" priority="14" operator="greaterThan">
      <formula>0</formula>
    </cfRule>
  </conditionalFormatting>
  <conditionalFormatting sqref="V32">
    <cfRule type="cellIs" dxfId="25" priority="13" operator="greaterThan">
      <formula>0</formula>
    </cfRule>
  </conditionalFormatting>
  <conditionalFormatting sqref="V21">
    <cfRule type="cellIs" dxfId="24" priority="12" operator="greaterThan">
      <formula>0</formula>
    </cfRule>
  </conditionalFormatting>
  <conditionalFormatting sqref="V22">
    <cfRule type="cellIs" dxfId="23" priority="11" operator="greaterThan">
      <formula>0</formula>
    </cfRule>
  </conditionalFormatting>
  <conditionalFormatting sqref="V23">
    <cfRule type="cellIs" dxfId="22" priority="10" operator="greaterThan">
      <formula>0</formula>
    </cfRule>
  </conditionalFormatting>
  <conditionalFormatting sqref="V24">
    <cfRule type="cellIs" dxfId="21" priority="9" operator="greaterThan">
      <formula>0</formula>
    </cfRule>
  </conditionalFormatting>
  <conditionalFormatting sqref="V13">
    <cfRule type="cellIs" dxfId="20" priority="8" operator="greaterThan">
      <formula>0</formula>
    </cfRule>
  </conditionalFormatting>
  <conditionalFormatting sqref="V14">
    <cfRule type="cellIs" dxfId="19" priority="7" operator="greaterThan">
      <formula>0</formula>
    </cfRule>
  </conditionalFormatting>
  <conditionalFormatting sqref="V15">
    <cfRule type="cellIs" dxfId="18" priority="6" operator="greaterThan">
      <formula>0</formula>
    </cfRule>
  </conditionalFormatting>
  <conditionalFormatting sqref="V16">
    <cfRule type="cellIs" dxfId="17" priority="5" operator="greaterThan">
      <formula>0</formula>
    </cfRule>
  </conditionalFormatting>
  <conditionalFormatting sqref="V5">
    <cfRule type="cellIs" dxfId="16" priority="4" operator="greaterThan">
      <formula>0</formula>
    </cfRule>
  </conditionalFormatting>
  <conditionalFormatting sqref="V6">
    <cfRule type="cellIs" dxfId="15" priority="3" operator="greaterThan">
      <formula>0</formula>
    </cfRule>
  </conditionalFormatting>
  <conditionalFormatting sqref="V7">
    <cfRule type="cellIs" dxfId="14" priority="2" operator="greaterThan">
      <formula>0</formula>
    </cfRule>
  </conditionalFormatting>
  <conditionalFormatting sqref="V8">
    <cfRule type="cellIs" dxfId="13" priority="1" operator="greaterThan">
      <formula>0</formula>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19</vt:i4>
      </vt:variant>
    </vt:vector>
  </HeadingPairs>
  <TitlesOfParts>
    <vt:vector size="39" baseType="lpstr">
      <vt:lpstr>EURO</vt:lpstr>
      <vt:lpstr>Tagesplan</vt:lpstr>
      <vt:lpstr>Predictions_1</vt:lpstr>
      <vt:lpstr>Predictions_2</vt:lpstr>
      <vt:lpstr>Predictions_Ranking_1</vt:lpstr>
      <vt:lpstr>Predictions_Ranking_2</vt:lpstr>
      <vt:lpstr>PrSettings</vt:lpstr>
      <vt:lpstr>Fair Play</vt:lpstr>
      <vt:lpstr>Direkte Vergleiche</vt:lpstr>
      <vt:lpstr>Sprache</vt:lpstr>
      <vt:lpstr>Zeitzone</vt:lpstr>
      <vt:lpstr>Hinweise</vt:lpstr>
      <vt:lpstr>Groups</vt:lpstr>
      <vt:lpstr>Matches</vt:lpstr>
      <vt:lpstr>Factors</vt:lpstr>
      <vt:lpstr>Distinctness</vt:lpstr>
      <vt:lpstr>GrpA</vt:lpstr>
      <vt:lpstr>GrpB</vt:lpstr>
      <vt:lpstr>GrpC</vt:lpstr>
      <vt:lpstr>GrpD</vt:lpstr>
      <vt:lpstr>EURO!Druckbereich</vt:lpstr>
      <vt:lpstr>Tagesplan!Druckbereich</vt:lpstr>
      <vt:lpstr>FactorDirC2</vt:lpstr>
      <vt:lpstr>FactorDirC3</vt:lpstr>
      <vt:lpstr>FactorDirC42</vt:lpstr>
      <vt:lpstr>FactorDirC43</vt:lpstr>
      <vt:lpstr>FactorFairPlay</vt:lpstr>
      <vt:lpstr>FactorFor</vt:lpstr>
      <vt:lpstr>FactorGD</vt:lpstr>
      <vt:lpstr>FactorPenalty</vt:lpstr>
      <vt:lpstr>FactorPts</vt:lpstr>
      <vt:lpstr>FactorRank</vt:lpstr>
      <vt:lpstr>FactorRow</vt:lpstr>
      <vt:lpstr>FactorWins</vt:lpstr>
      <vt:lpstr>FairPlayPoints1</vt:lpstr>
      <vt:lpstr>FairPlayPoints2</vt:lpstr>
      <vt:lpstr>FairPlayTeams1</vt:lpstr>
      <vt:lpstr>FairPlayTeams2</vt:lpstr>
      <vt:lpstr>GDzero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dc:creator>
  <cp:lastModifiedBy>Hermann Baum</cp:lastModifiedBy>
  <cp:lastPrinted>2025-02-26T09:50:41Z</cp:lastPrinted>
  <dcterms:created xsi:type="dcterms:W3CDTF">2018-06-13T10:24:55Z</dcterms:created>
  <dcterms:modified xsi:type="dcterms:W3CDTF">2026-05-17T09:05:41Z</dcterms:modified>
</cp:coreProperties>
</file>